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Ученики" sheetId="3" state="visible" r:id="rId3"/>
    <sheet xmlns:r="http://schemas.openxmlformats.org/officeDocument/2006/relationships" name="Занятия" sheetId="4" state="visible" r:id="rId4"/>
    <sheet xmlns:r="http://schemas.openxmlformats.org/officeDocument/2006/relationships" name="Оплаты" sheetId="5" state="visible" r:id="rId5"/>
    <sheet xmlns:r="http://schemas.openxmlformats.org/officeDocument/2006/relationships" name="Баланс" sheetId="6" state="visible" r:id="rId6"/>
    <sheet xmlns:r="http://schemas.openxmlformats.org/officeDocument/2006/relationships" name="Справочники" sheetId="7" state="visible" r:id="rId7"/>
  </sheets>
  <definedNames>
    <definedName name="_xlnm._FilterDatabase" localSheetId="3" hidden="1">'Занятия'!$A$1:$I$61</definedName>
    <definedName name="_xlnm._FilterDatabase" localSheetId="4" hidden="1">'Оплаты'!$A$1:$G$31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 &quot;₽&quot;"/>
    <numFmt numFmtId="166" formatCode="hh:mm"/>
  </numFmts>
  <fonts count="11">
    <font>
      <name val="Calibri"/>
      <family val="2"/>
      <color theme="1"/>
      <sz val="11"/>
      <scheme val="minor"/>
    </font>
    <font>
      <b val="1"/>
      <sz val="16"/>
    </font>
    <font>
      <color rgb="005A6570"/>
      <sz val="9"/>
    </font>
    <font>
      <b val="1"/>
      <color rgb="002F3B45"/>
      <sz val="12"/>
    </font>
    <font>
      <b val="1"/>
      <color rgb="00FFFFFF"/>
    </font>
    <font>
      <i val="1"/>
      <color rgb="007A8691"/>
    </font>
    <font>
      <b val="1"/>
    </font>
    <font>
      <b val="1"/>
      <color rgb="002F3B45"/>
      <sz val="20"/>
    </font>
    <font>
      <color rgb="005A6570"/>
      <sz val="10"/>
    </font>
    <font>
      <color rgb="005A6570"/>
    </font>
    <font>
      <b val="1"/>
      <color rgb="002F3B45"/>
      <sz val="22"/>
    </font>
  </fonts>
  <fills count="8">
    <fill>
      <patternFill/>
    </fill>
    <fill>
      <patternFill patternType="gray125"/>
    </fill>
    <fill>
      <patternFill patternType="solid">
        <fgColor rgb="00F2C94C"/>
      </patternFill>
    </fill>
    <fill>
      <patternFill patternType="solid">
        <fgColor rgb="002F3B45"/>
      </patternFill>
    </fill>
    <fill>
      <patternFill patternType="solid">
        <fgColor rgb="00FFFFFF"/>
      </patternFill>
    </fill>
    <fill>
      <patternFill patternType="solid">
        <fgColor rgb="00EEF1F4"/>
      </patternFill>
    </fill>
    <fill>
      <patternFill patternType="solid">
        <fgColor rgb="00FBF7EC"/>
      </patternFill>
    </fill>
    <fill>
      <patternFill patternType="solid">
        <fgColor rgb="00B7892A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164" fontId="6" fillId="0" borderId="0" applyAlignment="1" pivotButton="0" quotePrefix="0" xfId="0">
      <alignment horizontal="left"/>
    </xf>
    <xf numFmtId="0" fontId="6" fillId="0" borderId="0" applyAlignment="1" pivotButton="0" quotePrefix="0" xfId="0">
      <alignment horizontal="left"/>
    </xf>
    <xf numFmtId="0" fontId="4" fillId="3" borderId="0" applyAlignment="1" pivotButton="0" quotePrefix="0" xfId="0">
      <alignment vertical="center" indent="1"/>
    </xf>
    <xf numFmtId="165" fontId="10" fillId="6" borderId="1" applyAlignment="1" pivotButton="0" quotePrefix="0" xfId="0">
      <alignment horizontal="left" vertical="center" indent="1"/>
    </xf>
    <xf numFmtId="0" fontId="0" fillId="6" borderId="1" pivotButton="0" quotePrefix="0" xfId="0"/>
    <xf numFmtId="1" fontId="10" fillId="6" borderId="1" applyAlignment="1" pivotButton="0" quotePrefix="0" xfId="0">
      <alignment horizontal="left" vertical="center" indent="1"/>
    </xf>
    <xf numFmtId="0" fontId="4" fillId="7" borderId="0" applyAlignment="1" pivotButton="0" quotePrefix="0" xfId="0">
      <alignment vertical="center" indent="1"/>
    </xf>
    <xf numFmtId="0" fontId="8" fillId="0" borderId="0" pivotButton="0" quotePrefix="0" xfId="0"/>
    <xf numFmtId="0" fontId="0" fillId="0" borderId="1" applyAlignment="1" pivotButton="0" quotePrefix="0" xfId="0">
      <alignment vertical="center" indent="1"/>
    </xf>
    <xf numFmtId="165" fontId="0" fillId="0" borderId="1" applyAlignment="1" pivotButton="0" quotePrefix="0" xfId="0">
      <alignment vertical="center" indent="1"/>
    </xf>
    <xf numFmtId="0" fontId="2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4" borderId="0" applyProtection="1" pivotButton="0" quotePrefix="0" xfId="0">
      <protection locked="0" hidden="0"/>
    </xf>
    <xf numFmtId="165" fontId="5" fillId="4" borderId="0" applyProtection="1" pivotButton="0" quotePrefix="0" xfId="0">
      <protection locked="0" hidden="0"/>
    </xf>
    <xf numFmtId="164" fontId="5" fillId="4" borderId="0" applyProtection="1" pivotButton="0" quotePrefix="0" xfId="0">
      <protection locked="0" hidden="0"/>
    </xf>
    <xf numFmtId="0" fontId="0" fillId="4" borderId="0" applyProtection="1" pivotButton="0" quotePrefix="0" xfId="0">
      <protection locked="0" hidden="0"/>
    </xf>
    <xf numFmtId="166" fontId="5" fillId="4" borderId="0" applyProtection="1" pivotButton="0" quotePrefix="0" xfId="0">
      <protection locked="0" hidden="0"/>
    </xf>
    <xf numFmtId="165" fontId="0" fillId="5" borderId="0" pivotButton="0" quotePrefix="0" xfId="0"/>
    <xf numFmtId="164" fontId="0" fillId="4" borderId="0" applyProtection="1" pivotButton="0" quotePrefix="0" xfId="0">
      <protection locked="0" hidden="0"/>
    </xf>
    <xf numFmtId="166" fontId="0" fillId="4" borderId="0" applyProtection="1" pivotButton="0" quotePrefix="0" xfId="0">
      <protection locked="0" hidden="0"/>
    </xf>
    <xf numFmtId="165" fontId="0" fillId="4" borderId="0" applyProtection="1" pivotButton="0" quotePrefix="0" xfId="0">
      <protection locked="0" hidden="0"/>
    </xf>
    <xf numFmtId="0" fontId="6" fillId="2" borderId="0" pivotButton="0" quotePrefix="0" xfId="0"/>
    <xf numFmtId="0" fontId="0" fillId="5" borderId="0" pivotButton="0" quotePrefix="0" xfId="0"/>
    <xf numFmtId="164" fontId="0" fillId="5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D8F0DD"/>
          <bgColor rgb="00D8F0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1428750" cy="1428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0</row>
      <rowOff>0</rowOff>
    </from>
    <ext cx="1143000" cy="1143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F2C94C"/>
    <outlinePr summaryBelow="1" summaryRight="1"/>
    <pageSetUpPr/>
  </sheetPr>
  <dimension ref="B1:J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3" customWidth="1" min="4" max="4"/>
    <col width="24" customWidth="1" min="5" max="5"/>
    <col width="16" customWidth="1" min="6" max="6"/>
    <col width="3" customWidth="1" min="7" max="7"/>
    <col width="20" customWidth="1" min="8" max="8"/>
    <col hidden="1" width="13" customWidth="1" min="10" max="10"/>
  </cols>
  <sheetData>
    <row r="1" ht="40" customHeight="1">
      <c r="B1" s="1" t="inlineStr">
        <is>
          <t>«Кабинет репетитора» — сводка (мини-версия)</t>
        </is>
      </c>
    </row>
    <row r="2" ht="30" customHeight="1">
      <c r="B2" s="2" t="inlineStr">
        <is>
          <t>Считается сама из листов «Ученики», «Занятия» и «Оплаты». Первый раз — начните с листа «Как пользоваться».</t>
        </is>
      </c>
    </row>
    <row r="3">
      <c r="B3" s="3" t="inlineStr">
        <is>
          <t>Сегодня</t>
        </is>
      </c>
      <c r="C3" s="4">
        <f>TODAY()</f>
        <v/>
      </c>
      <c r="E3" s="3" t="inlineStr">
        <is>
          <t>Текущий месяц</t>
        </is>
      </c>
      <c r="F3" s="5">
        <f>INDEX({"январь","февраль","март","апрель","май","июнь","июль","август","сентябрь","октябрь","ноябрь","декабрь"},MONTH(C3))&amp;" "&amp;YEAR(C3)</f>
        <v/>
      </c>
      <c r="J3">
        <f>DATE(YEAR(C3),MONTH(C3),1)</f>
        <v/>
      </c>
    </row>
    <row r="4">
      <c r="J4">
        <f>EOMONTH(C3,0)</f>
        <v/>
      </c>
    </row>
    <row r="5" ht="20" customHeight="1">
      <c r="B5" s="6" t="inlineStr">
        <is>
          <t>Все долги</t>
        </is>
      </c>
      <c r="E5" s="6" t="inlineStr">
        <is>
          <t>Все предоплаты</t>
        </is>
      </c>
    </row>
    <row r="6" ht="38" customHeight="1">
      <c r="B6" s="7">
        <f>Баланс!J2</f>
        <v/>
      </c>
      <c r="C6" s="8" t="n"/>
      <c r="E6" s="7">
        <f>Баланс!K2</f>
        <v/>
      </c>
      <c r="F6" s="8" t="n"/>
    </row>
    <row r="8" ht="20" customHeight="1">
      <c r="B8" s="6" t="inlineStr">
        <is>
          <t>Занятий в этом месяце</t>
        </is>
      </c>
      <c r="E8" s="6" t="inlineStr">
        <is>
          <t>Начислено за месяц</t>
        </is>
      </c>
    </row>
    <row r="9" ht="38" customHeight="1">
      <c r="B9" s="9">
        <f>COUNTIFS(Занятия!$E$2:$E$61,"Проведено",Занятия!$A$2:$A$61,"&gt;="&amp;$J$3,Занятия!$A$2:$A$61,"&lt;="&amp;$J$4)+COUNTIFS(Занятия!$E$2:$E$61,"Пропуск с оплатой",Занятия!$A$2:$A$61,"&gt;="&amp;$J$3,Занятия!$A$2:$A$61,"&lt;="&amp;$J$4)</f>
        <v/>
      </c>
      <c r="C9" s="8" t="n"/>
      <c r="E9" s="7">
        <f>SUMIFS(Занятия!$G$2:$G$61,Занятия!$A$2:$A$61,"&gt;="&amp;$J$3,Занятия!$A$2:$A$61,"&lt;="&amp;$J$4)</f>
        <v/>
      </c>
      <c r="F9" s="8" t="n"/>
    </row>
    <row r="11" ht="20" customHeight="1">
      <c r="B11" s="6" t="inlineStr">
        <is>
          <t>Получено за месяц</t>
        </is>
      </c>
      <c r="E11" s="6" t="inlineStr">
        <is>
          <t>Активных учеников</t>
        </is>
      </c>
    </row>
    <row r="12" ht="38" customHeight="1">
      <c r="B12" s="7">
        <f>SUMIFS(Оплаты!$C$2:$C$31,Оплаты!$A$2:$A$31,"&gt;="&amp;$J$3,Оплаты!$A$2:$A$31,"&lt;="&amp;$J$4)</f>
        <v/>
      </c>
      <c r="C12" s="8" t="n"/>
      <c r="E12" s="9">
        <f>COUNTIF(Ученики!$H$2:$H$4,"Активен")</f>
        <v/>
      </c>
      <c r="F12" s="8" t="n"/>
    </row>
    <row r="14">
      <c r="B14" s="10" t="inlineStr">
        <is>
          <t>Должники: кто сколько должен</t>
        </is>
      </c>
      <c r="E14" s="11" t="inlineStr">
        <is>
          <t>В полной версии: доход по месяцам с диаграммой, налог и отчёт родителю</t>
        </is>
      </c>
    </row>
    <row r="15">
      <c r="B15" s="12">
        <f>IF(AND(1=1,COUNT(Баланс!$L$2:$L$4)=0),"Долгов нет",IFERROR(INDEX(Баланс!$A$2:$A$4,MATCH(SMALL(Баланс!$L$2:$L$4,1),Баланс!$L$2:$L$4,0)),""))</f>
        <v/>
      </c>
      <c r="C15" s="13">
        <f>IFERROR(-INDEX(Баланс!$E$2:$E$4,MATCH(SMALL(Баланс!$L$2:$L$4,1),Баланс!$L$2:$L$4,0)),"")</f>
        <v/>
      </c>
    </row>
    <row r="16">
      <c r="B16" s="12">
        <f>IF(AND(2=1,COUNT(Баланс!$L$2:$L$4)=0),"Долгов нет",IFERROR(INDEX(Баланс!$A$2:$A$4,MATCH(SMALL(Баланс!$L$2:$L$4,2),Баланс!$L$2:$L$4,0)),""))</f>
        <v/>
      </c>
      <c r="C16" s="13">
        <f>IFERROR(-INDEX(Баланс!$E$2:$E$4,MATCH(SMALL(Баланс!$L$2:$L$4,2),Баланс!$L$2:$L$4,0)),"")</f>
        <v/>
      </c>
    </row>
    <row r="17">
      <c r="B17" s="12">
        <f>IF(AND(3=1,COUNT(Баланс!$L$2:$L$4)=0),"Долгов нет",IFERROR(INDEX(Баланс!$A$2:$A$4,MATCH(SMALL(Баланс!$L$2:$L$4,3),Баланс!$L$2:$L$4,0)),""))</f>
        <v/>
      </c>
      <c r="C17" s="13">
        <f>IFERROR(-INDEX(Баланс!$E$2:$E$4,MATCH(SMALL(Баланс!$L$2:$L$4,3),Баланс!$L$2:$L$4,0)),"")</f>
        <v/>
      </c>
    </row>
    <row r="18">
      <c r="B18" s="12">
        <f>IF(AND(4=1,COUNT(Баланс!$L$2:$L$4)=0),"Долгов нет",IFERROR(INDEX(Баланс!$A$2:$A$4,MATCH(SMALL(Баланс!$L$2:$L$4,4),Баланс!$L$2:$L$4,0)),""))</f>
        <v/>
      </c>
      <c r="C18" s="13">
        <f>IFERROR(-INDEX(Баланс!$E$2:$E$4,MATCH(SMALL(Баланс!$L$2:$L$4,4),Баланс!$L$2:$L$4,0)),"")</f>
        <v/>
      </c>
    </row>
    <row r="19">
      <c r="B19" s="12">
        <f>IF(AND(5=1,COUNT(Баланс!$L$2:$L$4)=0),"Долгов нет",IFERROR(INDEX(Баланс!$A$2:$A$4,MATCH(SMALL(Баланс!$L$2:$L$4,5),Баланс!$L$2:$L$4,0)),""))</f>
        <v/>
      </c>
      <c r="C19" s="13">
        <f>IFERROR(-INDEX(Баланс!$E$2:$E$4,MATCH(SMALL(Баланс!$L$2:$L$4,5),Баланс!$L$2:$L$4,0)),"")</f>
        <v/>
      </c>
    </row>
    <row r="20">
      <c r="B20" s="14" t="inlineStr">
        <is>
          <t>Все долги по ученикам — лист «Баланс».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5">
    <mergeCell ref="E9:F9"/>
    <mergeCell ref="E12:F12"/>
    <mergeCell ref="B6:C6"/>
    <mergeCell ref="E6:F6"/>
    <mergeCell ref="B2:F2"/>
    <mergeCell ref="B11:C11"/>
    <mergeCell ref="B5:C5"/>
    <mergeCell ref="E11:F11"/>
    <mergeCell ref="E5:F5"/>
    <mergeCell ref="B14:C14"/>
    <mergeCell ref="B1:F1"/>
    <mergeCell ref="B9:C9"/>
    <mergeCell ref="B8:C8"/>
    <mergeCell ref="E8:F8"/>
    <mergeCell ref="B12:C1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94C"/>
    <outlinePr summaryBelow="1" summaryRight="1"/>
    <pageSetUpPr/>
  </sheetPr>
  <dimension ref="B1:B30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B1" s="15" t="inlineStr">
        <is>
          <t>«Кабинет репетитора» — бесплатная мини-версия</t>
        </is>
      </c>
    </row>
    <row r="2">
      <c r="B2" s="16" t="inlineStr">
        <is>
          <t>Версия 1.0.1, 28.09.2026. Проект «Напарник», naparnik-help.ru. Вопросы — support@naparnik-help.ru</t>
        </is>
      </c>
    </row>
    <row r="3">
      <c r="B3" s="17" t="n"/>
    </row>
    <row r="4">
      <c r="B4" s="18" t="inlineStr">
        <is>
          <t>Что это</t>
        </is>
      </c>
    </row>
    <row r="5" ht="36" customHeight="1">
      <c r="B5" s="17" t="inlineStr">
        <is>
          <t>Часть платного файла «Кабинет репетитора»: те же листы учёта и те же формулы, но на 3 учеников, 60 занятий и 30 оплат.</t>
        </is>
      </c>
    </row>
    <row r="6" ht="52" customHeight="1">
      <c r="B6" s="17" t="inlineStr">
        <is>
          <t>В полной версии (1 490 ₽, naparnik-help.ru/kabinet-repetitora): до 100 учеников, 2 000 занятий и 1 000 оплат, отчёт родителю за месяц одним готовым текстом, доход по месяцам для самозанятого с оценкой налога и оплатами без чека.</t>
        </is>
      </c>
    </row>
    <row r="7">
      <c r="B7" s="17" t="n"/>
    </row>
    <row r="8">
      <c r="B8" s="18" t="inlineStr">
        <is>
          <t>Быстрый старт — 10 минут</t>
        </is>
      </c>
    </row>
    <row r="9" ht="36" customHeight="1">
      <c r="B9" s="17" t="inlineStr">
        <is>
          <t>1. Удалите строки-примеры (серый курсив) на листах «Ученики», «Занятия» и «Оплаты»: выделите их и нажмите Delete. Формулы останутся.</t>
        </is>
      </c>
    </row>
    <row r="10" ht="36" customHeight="1">
      <c r="B10" s="17" t="inlineStr">
        <is>
          <t>2. «Ученики»: имя или код ученика, ставка за занятие и длительность. На других листах ученика выбирают из списка по имени, поэтому имена не должны повторяться.</t>
        </is>
      </c>
    </row>
    <row r="11" ht="36" customHeight="1">
      <c r="B11" s="17" t="inlineStr">
        <is>
          <t>3. После занятия — строка на листе «Занятия»: дата, ученик и статус. «К оплате» посчитается по ставке; другая цена — в столбце «Цена вручную».</t>
        </is>
      </c>
    </row>
    <row r="12" ht="20" customHeight="1">
      <c r="B12" s="17" t="inlineStr">
        <is>
          <t>4. Каждая оплата — строка на листе «Оплаты».</t>
        </is>
      </c>
    </row>
    <row r="13" ht="20" customHeight="1">
      <c r="B13" s="17" t="inlineStr">
        <is>
          <t>5. Лист «Баланс» сам покажет, кто должен и у кого предоплата. Вверху справа — сумма всех долгов.</t>
        </is>
      </c>
    </row>
    <row r="14" ht="20" customHeight="1">
      <c r="B14" s="17" t="inlineStr">
        <is>
          <t>6. «Сводка» (первый лист) — долги и предоплаты, занятия и оплаты за текущий месяц, должники.</t>
        </is>
      </c>
    </row>
    <row r="15">
      <c r="B15" s="17" t="n"/>
    </row>
    <row r="16">
      <c r="B16" s="18" t="inlineStr">
        <is>
          <t>Статусы занятия</t>
        </is>
      </c>
    </row>
    <row r="17" ht="52" customHeight="1">
      <c r="B17" s="17" t="inlineStr">
        <is>
          <t>«Проведено» и «Пропуск с оплатой» — начисляются по ставке или по «Цене вручную». «Отменено без оплаты» и «Перенос» — не начисляются, даже если цена вписана. Перенесённое занятие запишите новой строкой в день, когда оно прошло.</t>
        </is>
      </c>
    </row>
    <row r="18">
      <c r="B18" s="17" t="n"/>
    </row>
    <row r="19">
      <c r="B19" s="18" t="inlineStr">
        <is>
          <t>Где открывать</t>
        </is>
      </c>
    </row>
    <row r="20" ht="36" customHeight="1">
      <c r="B20" s="17" t="inlineStr">
        <is>
          <t>Файл сделан и проверен в Microsoft Excel (нужна версия 2010 или новее). Данные учеников остаются у вас в файле.</t>
        </is>
      </c>
    </row>
    <row r="21">
      <c r="B21" s="17" t="n"/>
    </row>
    <row r="22">
      <c r="B22" s="18" t="inlineStr">
        <is>
          <t>Защита от случайной порчи</t>
        </is>
      </c>
    </row>
    <row r="23" ht="36" customHeight="1">
      <c r="B23" s="17" t="inlineStr">
        <is>
          <t>Вводить можно в белые ячейки; ячейки с формулами (серые) защищены. Защита без пароля: снять её можно на вкладке «Рецензирование» → «Снять защиту листа».</t>
        </is>
      </c>
    </row>
    <row r="24" ht="20" customHeight="1">
      <c r="B24" s="17" t="inlineStr">
        <is>
          <t>Формулы протянуты на 60 занятий и 30 оплат — заполняйте следующую пустую строку.</t>
        </is>
      </c>
    </row>
    <row r="25">
      <c r="B25" s="17" t="n"/>
    </row>
    <row r="26">
      <c r="B26" s="18" t="inlineStr">
        <is>
          <t>Источники</t>
        </is>
      </c>
    </row>
    <row r="27" ht="20" customHeight="1">
      <c r="B27" s="17" t="inlineStr">
        <is>
          <t>Все суммы считаются формулами по данным, которые вводите вы; внешних цифр в мини-версии нет.</t>
        </is>
      </c>
    </row>
    <row r="28">
      <c r="B28" s="17" t="n"/>
    </row>
    <row r="29">
      <c r="B29" s="18" t="inlineStr">
        <is>
          <t>Важно</t>
        </is>
      </c>
    </row>
    <row r="30" ht="52" customHeight="1">
      <c r="B30" s="17" t="inlineStr">
        <is>
          <t>Материалы подготовлены с помощью инструментов искусственного интеллекта под редакцией и по методике автора проекта. Все факты, цифры и ссылки проверены по первоисточникам на дату публикации (см. раздел «Источники»). Материалы носят информационный характер и не заменяют консультацию специалиста.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2F3B45"/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4" customWidth="1" min="4" max="4"/>
    <col width="13" customWidth="1" min="5" max="5"/>
    <col width="26" customWidth="1" min="6" max="6"/>
    <col width="24" customWidth="1" min="7" max="7"/>
    <col width="12" customWidth="1" min="8" max="8"/>
    <col width="13" customWidth="1" min="9" max="9"/>
    <col width="30" customWidth="1" min="10" max="10"/>
  </cols>
  <sheetData>
    <row r="1" ht="53" customHeight="1">
      <c r="A1" s="19" t="inlineStr">
        <is>
          <t>Ученик (имя или код)</t>
        </is>
      </c>
      <c r="B1" s="19" t="inlineStr">
        <is>
          <t>Класс или уровень</t>
        </is>
      </c>
      <c r="C1" s="19" t="inlineStr">
        <is>
          <t>Предмет</t>
        </is>
      </c>
      <c r="D1" s="19" t="inlineStr">
        <is>
          <t>Ставка за занятие, ₽</t>
        </is>
      </c>
      <c r="E1" s="19" t="inlineStr">
        <is>
          <t>Длительность, мин</t>
        </is>
      </c>
      <c r="F1" s="19" t="inlineStr">
        <is>
          <t>Регулярное время (например: пн 17:00; чт 17:00)</t>
        </is>
      </c>
      <c r="G1" s="19" t="inlineStr">
        <is>
          <t>Контакт родителя (необязательно)</t>
        </is>
      </c>
      <c r="H1" s="19" t="inlineStr">
        <is>
          <t>Статус</t>
        </is>
      </c>
      <c r="I1" s="19" t="inlineStr">
        <is>
          <t>Дата начала</t>
        </is>
      </c>
      <c r="J1" s="19" t="inlineStr">
        <is>
          <t>Заметка</t>
        </is>
      </c>
    </row>
    <row r="2">
      <c r="A2" s="20" t="inlineStr">
        <is>
          <t>Ученик 1 (пример)</t>
        </is>
      </c>
      <c r="B2" s="20" t="inlineStr">
        <is>
          <t>8 класс</t>
        </is>
      </c>
      <c r="C2" s="20" t="inlineStr">
        <is>
          <t>Математика</t>
        </is>
      </c>
      <c r="D2" s="21" t="n">
        <v>1500</v>
      </c>
      <c r="E2" s="20" t="n">
        <v>60</v>
      </c>
      <c r="F2" s="20" t="inlineStr">
        <is>
          <t>пн 17:00; чт 17:00</t>
        </is>
      </c>
      <c r="G2" s="20" t="n"/>
      <c r="H2" s="20" t="inlineStr">
        <is>
          <t>Активен</t>
        </is>
      </c>
      <c r="I2" s="22" t="n">
        <v>46266</v>
      </c>
      <c r="J2" s="23" t="n"/>
    </row>
    <row r="3">
      <c r="A3" s="20" t="inlineStr">
        <is>
          <t>Ученик 2 (пример)</t>
        </is>
      </c>
      <c r="B3" s="20" t="inlineStr">
        <is>
          <t>ОГЭ</t>
        </is>
      </c>
      <c r="C3" s="20" t="inlineStr">
        <is>
          <t>Русский язык</t>
        </is>
      </c>
      <c r="D3" s="21" t="n">
        <v>1800</v>
      </c>
      <c r="E3" s="20" t="n">
        <v>90</v>
      </c>
      <c r="F3" s="20" t="inlineStr">
        <is>
          <t>ср 18:30</t>
        </is>
      </c>
      <c r="G3" s="20" t="n"/>
      <c r="H3" s="20" t="inlineStr">
        <is>
          <t>Активен</t>
        </is>
      </c>
      <c r="I3" s="22" t="n">
        <v>46272</v>
      </c>
      <c r="J3" s="23" t="n"/>
    </row>
    <row r="4">
      <c r="A4" s="20" t="inlineStr">
        <is>
          <t>Ученик 3 (пример)</t>
        </is>
      </c>
      <c r="B4" s="20" t="inlineStr">
        <is>
          <t>5 класс</t>
        </is>
      </c>
      <c r="C4" s="20" t="inlineStr">
        <is>
          <t>Английский язык</t>
        </is>
      </c>
      <c r="D4" s="21" t="n">
        <v>1200</v>
      </c>
      <c r="E4" s="20" t="n">
        <v>45</v>
      </c>
      <c r="F4" s="20" t="inlineStr">
        <is>
          <t>вт 16:00; пт 16:00</t>
        </is>
      </c>
      <c r="G4" s="20" t="n"/>
      <c r="H4" s="20" t="inlineStr">
        <is>
          <t>Пауза</t>
        </is>
      </c>
      <c r="I4" s="22" t="n">
        <v>46267</v>
      </c>
      <c r="J4" s="2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6">
    <dataValidation sqref="C2:C4" showDropDown="0" showInputMessage="1" showErrorMessage="1" allowBlank="1" errorTitle="Нет в списке" error="Выберите значение из списка" prompt="Предмет из списка (список можно дополнить)" type="list">
      <formula1>=Справочники!$A$2:$A$40</formula1>
    </dataValidation>
    <dataValidation sqref="H2:H4" showDropDown="0" showInputMessage="1" showErrorMessage="1" allowBlank="1" errorTitle="Нет в списке" error="Выберите значение из списка" prompt="Активен, пауза или завершил" type="list">
      <formula1>=Справочники!$F$2:$F$4</formula1>
    </dataValidation>
    <dataValidation sqref="D2:D4" showDropDown="0" showInputMessage="0" showErrorMessage="0" allowBlank="1" error="Ставка — число от 0 до 1 000 000" type="decimal" operator="between">
      <formula1>0</formula1>
      <formula2>1000000</formula2>
    </dataValidation>
    <dataValidation sqref="E2:E4" showDropDown="0" showInputMessage="0" showErrorMessage="0" allowBlank="1" error="Длительность — целое число минут от 5 до 480" type="whole" operator="between">
      <formula1>5</formula1>
      <formula2>480</formula2>
    </dataValidation>
    <dataValidation sqref="I2:I4" showDropDown="0" showInputMessage="0" showErrorMessage="0" allowBlank="1" error="Введите дату, например 01.09.2026" type="date" operator="greaterThan">
      <formula1>36526</formula1>
    </dataValidation>
    <dataValidation sqref="A2:A4" showDropDown="0" showInputMessage="0" showErrorMessage="0" allowBlank="1" errorTitle="Повтор" error="Такой ученик уже есть в списке — добавьте к имени класс или букву" type="custom">
      <formula1>=COUNTIF($A$2:$A$4,A2)=1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3B45"/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28" customWidth="1" min="4" max="4"/>
    <col width="20" customWidth="1" min="5" max="5"/>
    <col width="14" customWidth="1" min="6" max="6"/>
    <col width="14" customWidth="1" min="7" max="7"/>
    <col width="28" customWidth="1" min="8" max="8"/>
    <col width="30" customWidth="1" min="9" max="9"/>
  </cols>
  <sheetData>
    <row r="1" ht="68" customHeight="1">
      <c r="A1" s="19" t="inlineStr">
        <is>
          <t>Дата</t>
        </is>
      </c>
      <c r="B1" s="19" t="inlineStr">
        <is>
          <t>Время</t>
        </is>
      </c>
      <c r="C1" s="19" t="inlineStr">
        <is>
          <t>Ученик</t>
        </is>
      </c>
      <c r="D1" s="19" t="inlineStr">
        <is>
          <t>Тема</t>
        </is>
      </c>
      <c r="E1" s="19" t="inlineStr">
        <is>
          <t>Статус</t>
        </is>
      </c>
      <c r="F1" s="19" t="inlineStr">
        <is>
          <t>Цена вручную, ₽ (если не по ставке)</t>
        </is>
      </c>
      <c r="G1" s="19" t="inlineStr">
        <is>
          <t>К оплате, ₽ (считается само)</t>
        </is>
      </c>
      <c r="H1" s="19" t="inlineStr">
        <is>
          <t>Домашнее задание</t>
        </is>
      </c>
      <c r="I1" s="19" t="inlineStr">
        <is>
          <t>Заметка для отчёта родителю</t>
        </is>
      </c>
    </row>
    <row r="2">
      <c r="A2" s="22" t="n">
        <v>46268</v>
      </c>
      <c r="B2" s="24" t="inlineStr">
        <is>
          <t>17:00</t>
        </is>
      </c>
      <c r="C2" s="20" t="inlineStr">
        <is>
          <t>Ученик 1 (пример)</t>
        </is>
      </c>
      <c r="D2" s="20" t="inlineStr">
        <is>
          <t>Линейные уравнения</t>
        </is>
      </c>
      <c r="E2" s="20" t="inlineStr">
        <is>
          <t>Проведено</t>
        </is>
      </c>
      <c r="F2" s="21" t="n"/>
      <c r="G2" s="25">
        <f>IF(C2="","",IF(OR(E2="Проведено",E2="Пропуск с оплатой"),IF(F2&lt;&gt;"",F2,IFERROR(VLOOKUP(C2,Ученики!$A$2:$D$4,4,FALSE),0)),0))</f>
        <v/>
      </c>
      <c r="H2" s="23" t="n"/>
      <c r="I2" s="23" t="n"/>
    </row>
    <row r="3">
      <c r="A3" s="22" t="n">
        <v>46272</v>
      </c>
      <c r="B3" s="24" t="inlineStr">
        <is>
          <t>17:00</t>
        </is>
      </c>
      <c r="C3" s="20" t="inlineStr">
        <is>
          <t>Ученик 1 (пример)</t>
        </is>
      </c>
      <c r="D3" s="20" t="inlineStr">
        <is>
          <t>Системы уравнений</t>
        </is>
      </c>
      <c r="E3" s="20" t="inlineStr">
        <is>
          <t>Проведено</t>
        </is>
      </c>
      <c r="F3" s="21" t="n"/>
      <c r="G3" s="25">
        <f>IF(C3="","",IF(OR(E3="Проведено",E3="Пропуск с оплатой"),IF(F3&lt;&gt;"",F3,IFERROR(VLOOKUP(C3,Ученики!$A$2:$D$4,4,FALSE),0)),0))</f>
        <v/>
      </c>
      <c r="H3" s="23" t="n"/>
      <c r="I3" s="23" t="n"/>
    </row>
    <row r="4">
      <c r="A4" s="22" t="n">
        <v>46275</v>
      </c>
      <c r="B4" s="24" t="inlineStr">
        <is>
          <t>17:00</t>
        </is>
      </c>
      <c r="C4" s="20" t="inlineStr">
        <is>
          <t>Ученик 1 (пример)</t>
        </is>
      </c>
      <c r="D4" s="20" t="n"/>
      <c r="E4" s="20" t="inlineStr">
        <is>
          <t>Отменено без оплаты</t>
        </is>
      </c>
      <c r="F4" s="21" t="n"/>
      <c r="G4" s="25">
        <f>IF(C4="","",IF(OR(E4="Проведено",E4="Пропуск с оплатой"),IF(F4&lt;&gt;"",F4,IFERROR(VLOOKUP(C4,Ученики!$A$2:$D$4,4,FALSE),0)),0))</f>
        <v/>
      </c>
      <c r="H4" s="23" t="n"/>
      <c r="I4" s="23" t="n"/>
    </row>
    <row r="5">
      <c r="A5" s="22" t="n">
        <v>46279</v>
      </c>
      <c r="B5" s="24" t="inlineStr">
        <is>
          <t>17:00</t>
        </is>
      </c>
      <c r="C5" s="20" t="inlineStr">
        <is>
          <t>Ученик 1 (пример)</t>
        </is>
      </c>
      <c r="D5" s="20" t="inlineStr">
        <is>
          <t>Текстовые задачи</t>
        </is>
      </c>
      <c r="E5" s="20" t="inlineStr">
        <is>
          <t>Пропуск с оплатой</t>
        </is>
      </c>
      <c r="F5" s="21" t="n"/>
      <c r="G5" s="25">
        <f>IF(C5="","",IF(OR(E5="Проведено",E5="Пропуск с оплатой"),IF(F5&lt;&gt;"",F5,IFERROR(VLOOKUP(C5,Ученики!$A$2:$D$4,4,FALSE),0)),0))</f>
        <v/>
      </c>
      <c r="H5" s="23" t="n"/>
      <c r="I5" s="23" t="n"/>
    </row>
    <row r="6">
      <c r="A6" s="22" t="n">
        <v>46274</v>
      </c>
      <c r="B6" s="24" t="inlineStr">
        <is>
          <t>18:30</t>
        </is>
      </c>
      <c r="C6" s="20" t="inlineStr">
        <is>
          <t>Ученик 2 (пример)</t>
        </is>
      </c>
      <c r="D6" s="20" t="inlineStr">
        <is>
          <t>Задание 2: синтаксис</t>
        </is>
      </c>
      <c r="E6" s="20" t="inlineStr">
        <is>
          <t>Проведено</t>
        </is>
      </c>
      <c r="F6" s="21" t="n"/>
      <c r="G6" s="25">
        <f>IF(C6="","",IF(OR(E6="Проведено",E6="Пропуск с оплатой"),IF(F6&lt;&gt;"",F6,IFERROR(VLOOKUP(C6,Ученики!$A$2:$D$4,4,FALSE),0)),0))</f>
        <v/>
      </c>
      <c r="H6" s="23" t="n"/>
      <c r="I6" s="23" t="n"/>
    </row>
    <row r="7">
      <c r="A7" s="22" t="n">
        <v>46281</v>
      </c>
      <c r="B7" s="24" t="inlineStr">
        <is>
          <t>18:30</t>
        </is>
      </c>
      <c r="C7" s="20" t="inlineStr">
        <is>
          <t>Ученик 2 (пример)</t>
        </is>
      </c>
      <c r="D7" s="20" t="inlineStr">
        <is>
          <t>Сочинение 13.2</t>
        </is>
      </c>
      <c r="E7" s="20" t="inlineStr">
        <is>
          <t>Проведено</t>
        </is>
      </c>
      <c r="F7" s="21" t="n">
        <v>2000</v>
      </c>
      <c r="G7" s="25">
        <f>IF(C7="","",IF(OR(E7="Проведено",E7="Пропуск с оплатой"),IF(F7&lt;&gt;"",F7,IFERROR(VLOOKUP(C7,Ученики!$A$2:$D$4,4,FALSE),0)),0))</f>
        <v/>
      </c>
      <c r="H7" s="23" t="n"/>
      <c r="I7" s="23" t="n"/>
    </row>
    <row r="8">
      <c r="A8" s="22" t="n">
        <v>46269</v>
      </c>
      <c r="B8" s="24" t="inlineStr">
        <is>
          <t>16:00</t>
        </is>
      </c>
      <c r="C8" s="20" t="inlineStr">
        <is>
          <t>Ученик 3 (пример)</t>
        </is>
      </c>
      <c r="D8" s="20" t="inlineStr">
        <is>
          <t>Present Simple</t>
        </is>
      </c>
      <c r="E8" s="20" t="inlineStr">
        <is>
          <t>Проведено</t>
        </is>
      </c>
      <c r="F8" s="21" t="n"/>
      <c r="G8" s="25">
        <f>IF(C8="","",IF(OR(E8="Проведено",E8="Пропуск с оплатой"),IF(F8&lt;&gt;"",F8,IFERROR(VLOOKUP(C8,Ученики!$A$2:$D$4,4,FALSE),0)),0))</f>
        <v/>
      </c>
      <c r="H8" s="23" t="n"/>
      <c r="I8" s="23" t="n"/>
    </row>
    <row r="9">
      <c r="A9" s="26" t="n"/>
      <c r="B9" s="27" t="n"/>
      <c r="C9" s="23" t="n"/>
      <c r="D9" s="23" t="n"/>
      <c r="E9" s="23" t="n"/>
      <c r="F9" s="28" t="n"/>
      <c r="G9" s="25">
        <f>IF(C9="","",IF(OR(E9="Проведено",E9="Пропуск с оплатой"),IF(F9&lt;&gt;"",F9,IFERROR(VLOOKUP(C9,Ученики!$A$2:$D$4,4,FALSE),0)),0))</f>
        <v/>
      </c>
      <c r="H9" s="23" t="n"/>
      <c r="I9" s="23" t="n"/>
    </row>
    <row r="10">
      <c r="A10" s="26" t="n"/>
      <c r="B10" s="27" t="n"/>
      <c r="C10" s="23" t="n"/>
      <c r="D10" s="23" t="n"/>
      <c r="E10" s="23" t="n"/>
      <c r="F10" s="28" t="n"/>
      <c r="G10" s="25">
        <f>IF(C10="","",IF(OR(E10="Проведено",E10="Пропуск с оплатой"),IF(F10&lt;&gt;"",F10,IFERROR(VLOOKUP(C10,Ученики!$A$2:$D$4,4,FALSE),0)),0))</f>
        <v/>
      </c>
      <c r="H10" s="23" t="n"/>
      <c r="I10" s="23" t="n"/>
    </row>
    <row r="11">
      <c r="A11" s="26" t="n"/>
      <c r="B11" s="27" t="n"/>
      <c r="C11" s="23" t="n"/>
      <c r="D11" s="23" t="n"/>
      <c r="E11" s="23" t="n"/>
      <c r="F11" s="28" t="n"/>
      <c r="G11" s="25">
        <f>IF(C11="","",IF(OR(E11="Проведено",E11="Пропуск с оплатой"),IF(F11&lt;&gt;"",F11,IFERROR(VLOOKUP(C11,Ученики!$A$2:$D$4,4,FALSE),0)),0))</f>
        <v/>
      </c>
      <c r="H11" s="23" t="n"/>
      <c r="I11" s="23" t="n"/>
    </row>
    <row r="12">
      <c r="A12" s="26" t="n"/>
      <c r="B12" s="27" t="n"/>
      <c r="C12" s="23" t="n"/>
      <c r="D12" s="23" t="n"/>
      <c r="E12" s="23" t="n"/>
      <c r="F12" s="28" t="n"/>
      <c r="G12" s="25">
        <f>IF(C12="","",IF(OR(E12="Проведено",E12="Пропуск с оплатой"),IF(F12&lt;&gt;"",F12,IFERROR(VLOOKUP(C12,Ученики!$A$2:$D$4,4,FALSE),0)),0))</f>
        <v/>
      </c>
      <c r="H12" s="23" t="n"/>
      <c r="I12" s="23" t="n"/>
    </row>
    <row r="13">
      <c r="A13" s="26" t="n"/>
      <c r="B13" s="27" t="n"/>
      <c r="C13" s="23" t="n"/>
      <c r="D13" s="23" t="n"/>
      <c r="E13" s="23" t="n"/>
      <c r="F13" s="28" t="n"/>
      <c r="G13" s="25">
        <f>IF(C13="","",IF(OR(E13="Проведено",E13="Пропуск с оплатой"),IF(F13&lt;&gt;"",F13,IFERROR(VLOOKUP(C13,Ученики!$A$2:$D$4,4,FALSE),0)),0))</f>
        <v/>
      </c>
      <c r="H13" s="23" t="n"/>
      <c r="I13" s="23" t="n"/>
    </row>
    <row r="14">
      <c r="A14" s="26" t="n"/>
      <c r="B14" s="27" t="n"/>
      <c r="C14" s="23" t="n"/>
      <c r="D14" s="23" t="n"/>
      <c r="E14" s="23" t="n"/>
      <c r="F14" s="28" t="n"/>
      <c r="G14" s="25">
        <f>IF(C14="","",IF(OR(E14="Проведено",E14="Пропуск с оплатой"),IF(F14&lt;&gt;"",F14,IFERROR(VLOOKUP(C14,Ученики!$A$2:$D$4,4,FALSE),0)),0))</f>
        <v/>
      </c>
      <c r="H14" s="23" t="n"/>
      <c r="I14" s="23" t="n"/>
    </row>
    <row r="15">
      <c r="A15" s="26" t="n"/>
      <c r="B15" s="27" t="n"/>
      <c r="C15" s="23" t="n"/>
      <c r="D15" s="23" t="n"/>
      <c r="E15" s="23" t="n"/>
      <c r="F15" s="28" t="n"/>
      <c r="G15" s="25">
        <f>IF(C15="","",IF(OR(E15="Проведено",E15="Пропуск с оплатой"),IF(F15&lt;&gt;"",F15,IFERROR(VLOOKUP(C15,Ученики!$A$2:$D$4,4,FALSE),0)),0))</f>
        <v/>
      </c>
      <c r="H15" s="23" t="n"/>
      <c r="I15" s="23" t="n"/>
    </row>
    <row r="16">
      <c r="A16" s="26" t="n"/>
      <c r="B16" s="27" t="n"/>
      <c r="C16" s="23" t="n"/>
      <c r="D16" s="23" t="n"/>
      <c r="E16" s="23" t="n"/>
      <c r="F16" s="28" t="n"/>
      <c r="G16" s="25">
        <f>IF(C16="","",IF(OR(E16="Проведено",E16="Пропуск с оплатой"),IF(F16&lt;&gt;"",F16,IFERROR(VLOOKUP(C16,Ученики!$A$2:$D$4,4,FALSE),0)),0))</f>
        <v/>
      </c>
      <c r="H16" s="23" t="n"/>
      <c r="I16" s="23" t="n"/>
    </row>
    <row r="17">
      <c r="A17" s="26" t="n"/>
      <c r="B17" s="27" t="n"/>
      <c r="C17" s="23" t="n"/>
      <c r="D17" s="23" t="n"/>
      <c r="E17" s="23" t="n"/>
      <c r="F17" s="28" t="n"/>
      <c r="G17" s="25">
        <f>IF(C17="","",IF(OR(E17="Проведено",E17="Пропуск с оплатой"),IF(F17&lt;&gt;"",F17,IFERROR(VLOOKUP(C17,Ученики!$A$2:$D$4,4,FALSE),0)),0))</f>
        <v/>
      </c>
      <c r="H17" s="23" t="n"/>
      <c r="I17" s="23" t="n"/>
    </row>
    <row r="18">
      <c r="A18" s="26" t="n"/>
      <c r="B18" s="27" t="n"/>
      <c r="C18" s="23" t="n"/>
      <c r="D18" s="23" t="n"/>
      <c r="E18" s="23" t="n"/>
      <c r="F18" s="28" t="n"/>
      <c r="G18" s="25">
        <f>IF(C18="","",IF(OR(E18="Проведено",E18="Пропуск с оплатой"),IF(F18&lt;&gt;"",F18,IFERROR(VLOOKUP(C18,Ученики!$A$2:$D$4,4,FALSE),0)),0))</f>
        <v/>
      </c>
      <c r="H18" s="23" t="n"/>
      <c r="I18" s="23" t="n"/>
    </row>
    <row r="19">
      <c r="A19" s="26" t="n"/>
      <c r="B19" s="27" t="n"/>
      <c r="C19" s="23" t="n"/>
      <c r="D19" s="23" t="n"/>
      <c r="E19" s="23" t="n"/>
      <c r="F19" s="28" t="n"/>
      <c r="G19" s="25">
        <f>IF(C19="","",IF(OR(E19="Проведено",E19="Пропуск с оплатой"),IF(F19&lt;&gt;"",F19,IFERROR(VLOOKUP(C19,Ученики!$A$2:$D$4,4,FALSE),0)),0))</f>
        <v/>
      </c>
      <c r="H19" s="23" t="n"/>
      <c r="I19" s="23" t="n"/>
    </row>
    <row r="20">
      <c r="A20" s="26" t="n"/>
      <c r="B20" s="27" t="n"/>
      <c r="C20" s="23" t="n"/>
      <c r="D20" s="23" t="n"/>
      <c r="E20" s="23" t="n"/>
      <c r="F20" s="28" t="n"/>
      <c r="G20" s="25">
        <f>IF(C20="","",IF(OR(E20="Проведено",E20="Пропуск с оплатой"),IF(F20&lt;&gt;"",F20,IFERROR(VLOOKUP(C20,Ученики!$A$2:$D$4,4,FALSE),0)),0))</f>
        <v/>
      </c>
      <c r="H20" s="23" t="n"/>
      <c r="I20" s="23" t="n"/>
    </row>
    <row r="21">
      <c r="A21" s="26" t="n"/>
      <c r="B21" s="27" t="n"/>
      <c r="C21" s="23" t="n"/>
      <c r="D21" s="23" t="n"/>
      <c r="E21" s="23" t="n"/>
      <c r="F21" s="28" t="n"/>
      <c r="G21" s="25">
        <f>IF(C21="","",IF(OR(E21="Проведено",E21="Пропуск с оплатой"),IF(F21&lt;&gt;"",F21,IFERROR(VLOOKUP(C21,Ученики!$A$2:$D$4,4,FALSE),0)),0))</f>
        <v/>
      </c>
      <c r="H21" s="23" t="n"/>
      <c r="I21" s="23" t="n"/>
    </row>
    <row r="22">
      <c r="A22" s="26" t="n"/>
      <c r="B22" s="27" t="n"/>
      <c r="C22" s="23" t="n"/>
      <c r="D22" s="23" t="n"/>
      <c r="E22" s="23" t="n"/>
      <c r="F22" s="28" t="n"/>
      <c r="G22" s="25">
        <f>IF(C22="","",IF(OR(E22="Проведено",E22="Пропуск с оплатой"),IF(F22&lt;&gt;"",F22,IFERROR(VLOOKUP(C22,Ученики!$A$2:$D$4,4,FALSE),0)),0))</f>
        <v/>
      </c>
      <c r="H22" s="23" t="n"/>
      <c r="I22" s="23" t="n"/>
    </row>
    <row r="23">
      <c r="A23" s="26" t="n"/>
      <c r="B23" s="27" t="n"/>
      <c r="C23" s="23" t="n"/>
      <c r="D23" s="23" t="n"/>
      <c r="E23" s="23" t="n"/>
      <c r="F23" s="28" t="n"/>
      <c r="G23" s="25">
        <f>IF(C23="","",IF(OR(E23="Проведено",E23="Пропуск с оплатой"),IF(F23&lt;&gt;"",F23,IFERROR(VLOOKUP(C23,Ученики!$A$2:$D$4,4,FALSE),0)),0))</f>
        <v/>
      </c>
      <c r="H23" s="23" t="n"/>
      <c r="I23" s="23" t="n"/>
    </row>
    <row r="24">
      <c r="A24" s="26" t="n"/>
      <c r="B24" s="27" t="n"/>
      <c r="C24" s="23" t="n"/>
      <c r="D24" s="23" t="n"/>
      <c r="E24" s="23" t="n"/>
      <c r="F24" s="28" t="n"/>
      <c r="G24" s="25">
        <f>IF(C24="","",IF(OR(E24="Проведено",E24="Пропуск с оплатой"),IF(F24&lt;&gt;"",F24,IFERROR(VLOOKUP(C24,Ученики!$A$2:$D$4,4,FALSE),0)),0))</f>
        <v/>
      </c>
      <c r="H24" s="23" t="n"/>
      <c r="I24" s="23" t="n"/>
    </row>
    <row r="25">
      <c r="A25" s="26" t="n"/>
      <c r="B25" s="27" t="n"/>
      <c r="C25" s="23" t="n"/>
      <c r="D25" s="23" t="n"/>
      <c r="E25" s="23" t="n"/>
      <c r="F25" s="28" t="n"/>
      <c r="G25" s="25">
        <f>IF(C25="","",IF(OR(E25="Проведено",E25="Пропуск с оплатой"),IF(F25&lt;&gt;"",F25,IFERROR(VLOOKUP(C25,Ученики!$A$2:$D$4,4,FALSE),0)),0))</f>
        <v/>
      </c>
      <c r="H25" s="23" t="n"/>
      <c r="I25" s="23" t="n"/>
    </row>
    <row r="26">
      <c r="A26" s="26" t="n"/>
      <c r="B26" s="27" t="n"/>
      <c r="C26" s="23" t="n"/>
      <c r="D26" s="23" t="n"/>
      <c r="E26" s="23" t="n"/>
      <c r="F26" s="28" t="n"/>
      <c r="G26" s="25">
        <f>IF(C26="","",IF(OR(E26="Проведено",E26="Пропуск с оплатой"),IF(F26&lt;&gt;"",F26,IFERROR(VLOOKUP(C26,Ученики!$A$2:$D$4,4,FALSE),0)),0))</f>
        <v/>
      </c>
      <c r="H26" s="23" t="n"/>
      <c r="I26" s="23" t="n"/>
    </row>
    <row r="27">
      <c r="A27" s="26" t="n"/>
      <c r="B27" s="27" t="n"/>
      <c r="C27" s="23" t="n"/>
      <c r="D27" s="23" t="n"/>
      <c r="E27" s="23" t="n"/>
      <c r="F27" s="28" t="n"/>
      <c r="G27" s="25">
        <f>IF(C27="","",IF(OR(E27="Проведено",E27="Пропуск с оплатой"),IF(F27&lt;&gt;"",F27,IFERROR(VLOOKUP(C27,Ученики!$A$2:$D$4,4,FALSE),0)),0))</f>
        <v/>
      </c>
      <c r="H27" s="23" t="n"/>
      <c r="I27" s="23" t="n"/>
    </row>
    <row r="28">
      <c r="A28" s="26" t="n"/>
      <c r="B28" s="27" t="n"/>
      <c r="C28" s="23" t="n"/>
      <c r="D28" s="23" t="n"/>
      <c r="E28" s="23" t="n"/>
      <c r="F28" s="28" t="n"/>
      <c r="G28" s="25">
        <f>IF(C28="","",IF(OR(E28="Проведено",E28="Пропуск с оплатой"),IF(F28&lt;&gt;"",F28,IFERROR(VLOOKUP(C28,Ученики!$A$2:$D$4,4,FALSE),0)),0))</f>
        <v/>
      </c>
      <c r="H28" s="23" t="n"/>
      <c r="I28" s="23" t="n"/>
    </row>
    <row r="29">
      <c r="A29" s="26" t="n"/>
      <c r="B29" s="27" t="n"/>
      <c r="C29" s="23" t="n"/>
      <c r="D29" s="23" t="n"/>
      <c r="E29" s="23" t="n"/>
      <c r="F29" s="28" t="n"/>
      <c r="G29" s="25">
        <f>IF(C29="","",IF(OR(E29="Проведено",E29="Пропуск с оплатой"),IF(F29&lt;&gt;"",F29,IFERROR(VLOOKUP(C29,Ученики!$A$2:$D$4,4,FALSE),0)),0))</f>
        <v/>
      </c>
      <c r="H29" s="23" t="n"/>
      <c r="I29" s="23" t="n"/>
    </row>
    <row r="30">
      <c r="A30" s="26" t="n"/>
      <c r="B30" s="27" t="n"/>
      <c r="C30" s="23" t="n"/>
      <c r="D30" s="23" t="n"/>
      <c r="E30" s="23" t="n"/>
      <c r="F30" s="28" t="n"/>
      <c r="G30" s="25">
        <f>IF(C30="","",IF(OR(E30="Проведено",E30="Пропуск с оплатой"),IF(F30&lt;&gt;"",F30,IFERROR(VLOOKUP(C30,Ученики!$A$2:$D$4,4,FALSE),0)),0))</f>
        <v/>
      </c>
      <c r="H30" s="23" t="n"/>
      <c r="I30" s="23" t="n"/>
    </row>
    <row r="31">
      <c r="A31" s="26" t="n"/>
      <c r="B31" s="27" t="n"/>
      <c r="C31" s="23" t="n"/>
      <c r="D31" s="23" t="n"/>
      <c r="E31" s="23" t="n"/>
      <c r="F31" s="28" t="n"/>
      <c r="G31" s="25">
        <f>IF(C31="","",IF(OR(E31="Проведено",E31="Пропуск с оплатой"),IF(F31&lt;&gt;"",F31,IFERROR(VLOOKUP(C31,Ученики!$A$2:$D$4,4,FALSE),0)),0))</f>
        <v/>
      </c>
      <c r="H31" s="23" t="n"/>
      <c r="I31" s="23" t="n"/>
    </row>
    <row r="32">
      <c r="A32" s="26" t="n"/>
      <c r="B32" s="27" t="n"/>
      <c r="C32" s="23" t="n"/>
      <c r="D32" s="23" t="n"/>
      <c r="E32" s="23" t="n"/>
      <c r="F32" s="28" t="n"/>
      <c r="G32" s="25">
        <f>IF(C32="","",IF(OR(E32="Проведено",E32="Пропуск с оплатой"),IF(F32&lt;&gt;"",F32,IFERROR(VLOOKUP(C32,Ученики!$A$2:$D$4,4,FALSE),0)),0))</f>
        <v/>
      </c>
      <c r="H32" s="23" t="n"/>
      <c r="I32" s="23" t="n"/>
    </row>
    <row r="33">
      <c r="A33" s="26" t="n"/>
      <c r="B33" s="27" t="n"/>
      <c r="C33" s="23" t="n"/>
      <c r="D33" s="23" t="n"/>
      <c r="E33" s="23" t="n"/>
      <c r="F33" s="28" t="n"/>
      <c r="G33" s="25">
        <f>IF(C33="","",IF(OR(E33="Проведено",E33="Пропуск с оплатой"),IF(F33&lt;&gt;"",F33,IFERROR(VLOOKUP(C33,Ученики!$A$2:$D$4,4,FALSE),0)),0))</f>
        <v/>
      </c>
      <c r="H33" s="23" t="n"/>
      <c r="I33" s="23" t="n"/>
    </row>
    <row r="34">
      <c r="A34" s="26" t="n"/>
      <c r="B34" s="27" t="n"/>
      <c r="C34" s="23" t="n"/>
      <c r="D34" s="23" t="n"/>
      <c r="E34" s="23" t="n"/>
      <c r="F34" s="28" t="n"/>
      <c r="G34" s="25">
        <f>IF(C34="","",IF(OR(E34="Проведено",E34="Пропуск с оплатой"),IF(F34&lt;&gt;"",F34,IFERROR(VLOOKUP(C34,Ученики!$A$2:$D$4,4,FALSE),0)),0))</f>
        <v/>
      </c>
      <c r="H34" s="23" t="n"/>
      <c r="I34" s="23" t="n"/>
    </row>
    <row r="35">
      <c r="A35" s="26" t="n"/>
      <c r="B35" s="27" t="n"/>
      <c r="C35" s="23" t="n"/>
      <c r="D35" s="23" t="n"/>
      <c r="E35" s="23" t="n"/>
      <c r="F35" s="28" t="n"/>
      <c r="G35" s="25">
        <f>IF(C35="","",IF(OR(E35="Проведено",E35="Пропуск с оплатой"),IF(F35&lt;&gt;"",F35,IFERROR(VLOOKUP(C35,Ученики!$A$2:$D$4,4,FALSE),0)),0))</f>
        <v/>
      </c>
      <c r="H35" s="23" t="n"/>
      <c r="I35" s="23" t="n"/>
    </row>
    <row r="36">
      <c r="A36" s="26" t="n"/>
      <c r="B36" s="27" t="n"/>
      <c r="C36" s="23" t="n"/>
      <c r="D36" s="23" t="n"/>
      <c r="E36" s="23" t="n"/>
      <c r="F36" s="28" t="n"/>
      <c r="G36" s="25">
        <f>IF(C36="","",IF(OR(E36="Проведено",E36="Пропуск с оплатой"),IF(F36&lt;&gt;"",F36,IFERROR(VLOOKUP(C36,Ученики!$A$2:$D$4,4,FALSE),0)),0))</f>
        <v/>
      </c>
      <c r="H36" s="23" t="n"/>
      <c r="I36" s="23" t="n"/>
    </row>
    <row r="37">
      <c r="A37" s="26" t="n"/>
      <c r="B37" s="27" t="n"/>
      <c r="C37" s="23" t="n"/>
      <c r="D37" s="23" t="n"/>
      <c r="E37" s="23" t="n"/>
      <c r="F37" s="28" t="n"/>
      <c r="G37" s="25">
        <f>IF(C37="","",IF(OR(E37="Проведено",E37="Пропуск с оплатой"),IF(F37&lt;&gt;"",F37,IFERROR(VLOOKUP(C37,Ученики!$A$2:$D$4,4,FALSE),0)),0))</f>
        <v/>
      </c>
      <c r="H37" s="23" t="n"/>
      <c r="I37" s="23" t="n"/>
    </row>
    <row r="38">
      <c r="A38" s="26" t="n"/>
      <c r="B38" s="27" t="n"/>
      <c r="C38" s="23" t="n"/>
      <c r="D38" s="23" t="n"/>
      <c r="E38" s="23" t="n"/>
      <c r="F38" s="28" t="n"/>
      <c r="G38" s="25">
        <f>IF(C38="","",IF(OR(E38="Проведено",E38="Пропуск с оплатой"),IF(F38&lt;&gt;"",F38,IFERROR(VLOOKUP(C38,Ученики!$A$2:$D$4,4,FALSE),0)),0))</f>
        <v/>
      </c>
      <c r="H38" s="23" t="n"/>
      <c r="I38" s="23" t="n"/>
    </row>
    <row r="39">
      <c r="A39" s="26" t="n"/>
      <c r="B39" s="27" t="n"/>
      <c r="C39" s="23" t="n"/>
      <c r="D39" s="23" t="n"/>
      <c r="E39" s="23" t="n"/>
      <c r="F39" s="28" t="n"/>
      <c r="G39" s="25">
        <f>IF(C39="","",IF(OR(E39="Проведено",E39="Пропуск с оплатой"),IF(F39&lt;&gt;"",F39,IFERROR(VLOOKUP(C39,Ученики!$A$2:$D$4,4,FALSE),0)),0))</f>
        <v/>
      </c>
      <c r="H39" s="23" t="n"/>
      <c r="I39" s="23" t="n"/>
    </row>
    <row r="40">
      <c r="A40" s="26" t="n"/>
      <c r="B40" s="27" t="n"/>
      <c r="C40" s="23" t="n"/>
      <c r="D40" s="23" t="n"/>
      <c r="E40" s="23" t="n"/>
      <c r="F40" s="28" t="n"/>
      <c r="G40" s="25">
        <f>IF(C40="","",IF(OR(E40="Проведено",E40="Пропуск с оплатой"),IF(F40&lt;&gt;"",F40,IFERROR(VLOOKUP(C40,Ученики!$A$2:$D$4,4,FALSE),0)),0))</f>
        <v/>
      </c>
      <c r="H40" s="23" t="n"/>
      <c r="I40" s="23" t="n"/>
    </row>
    <row r="41">
      <c r="A41" s="26" t="n"/>
      <c r="B41" s="27" t="n"/>
      <c r="C41" s="23" t="n"/>
      <c r="D41" s="23" t="n"/>
      <c r="E41" s="23" t="n"/>
      <c r="F41" s="28" t="n"/>
      <c r="G41" s="25">
        <f>IF(C41="","",IF(OR(E41="Проведено",E41="Пропуск с оплатой"),IF(F41&lt;&gt;"",F41,IFERROR(VLOOKUP(C41,Ученики!$A$2:$D$4,4,FALSE),0)),0))</f>
        <v/>
      </c>
      <c r="H41" s="23" t="n"/>
      <c r="I41" s="23" t="n"/>
    </row>
    <row r="42">
      <c r="A42" s="26" t="n"/>
      <c r="B42" s="27" t="n"/>
      <c r="C42" s="23" t="n"/>
      <c r="D42" s="23" t="n"/>
      <c r="E42" s="23" t="n"/>
      <c r="F42" s="28" t="n"/>
      <c r="G42" s="25">
        <f>IF(C42="","",IF(OR(E42="Проведено",E42="Пропуск с оплатой"),IF(F42&lt;&gt;"",F42,IFERROR(VLOOKUP(C42,Ученики!$A$2:$D$4,4,FALSE),0)),0))</f>
        <v/>
      </c>
      <c r="H42" s="23" t="n"/>
      <c r="I42" s="23" t="n"/>
    </row>
    <row r="43">
      <c r="A43" s="26" t="n"/>
      <c r="B43" s="27" t="n"/>
      <c r="C43" s="23" t="n"/>
      <c r="D43" s="23" t="n"/>
      <c r="E43" s="23" t="n"/>
      <c r="F43" s="28" t="n"/>
      <c r="G43" s="25">
        <f>IF(C43="","",IF(OR(E43="Проведено",E43="Пропуск с оплатой"),IF(F43&lt;&gt;"",F43,IFERROR(VLOOKUP(C43,Ученики!$A$2:$D$4,4,FALSE),0)),0))</f>
        <v/>
      </c>
      <c r="H43" s="23" t="n"/>
      <c r="I43" s="23" t="n"/>
    </row>
    <row r="44">
      <c r="A44" s="26" t="n"/>
      <c r="B44" s="27" t="n"/>
      <c r="C44" s="23" t="n"/>
      <c r="D44" s="23" t="n"/>
      <c r="E44" s="23" t="n"/>
      <c r="F44" s="28" t="n"/>
      <c r="G44" s="25">
        <f>IF(C44="","",IF(OR(E44="Проведено",E44="Пропуск с оплатой"),IF(F44&lt;&gt;"",F44,IFERROR(VLOOKUP(C44,Ученики!$A$2:$D$4,4,FALSE),0)),0))</f>
        <v/>
      </c>
      <c r="H44" s="23" t="n"/>
      <c r="I44" s="23" t="n"/>
    </row>
    <row r="45">
      <c r="A45" s="26" t="n"/>
      <c r="B45" s="27" t="n"/>
      <c r="C45" s="23" t="n"/>
      <c r="D45" s="23" t="n"/>
      <c r="E45" s="23" t="n"/>
      <c r="F45" s="28" t="n"/>
      <c r="G45" s="25">
        <f>IF(C45="","",IF(OR(E45="Проведено",E45="Пропуск с оплатой"),IF(F45&lt;&gt;"",F45,IFERROR(VLOOKUP(C45,Ученики!$A$2:$D$4,4,FALSE),0)),0))</f>
        <v/>
      </c>
      <c r="H45" s="23" t="n"/>
      <c r="I45" s="23" t="n"/>
    </row>
    <row r="46">
      <c r="A46" s="26" t="n"/>
      <c r="B46" s="27" t="n"/>
      <c r="C46" s="23" t="n"/>
      <c r="D46" s="23" t="n"/>
      <c r="E46" s="23" t="n"/>
      <c r="F46" s="28" t="n"/>
      <c r="G46" s="25">
        <f>IF(C46="","",IF(OR(E46="Проведено",E46="Пропуск с оплатой"),IF(F46&lt;&gt;"",F46,IFERROR(VLOOKUP(C46,Ученики!$A$2:$D$4,4,FALSE),0)),0))</f>
        <v/>
      </c>
      <c r="H46" s="23" t="n"/>
      <c r="I46" s="23" t="n"/>
    </row>
    <row r="47">
      <c r="A47" s="26" t="n"/>
      <c r="B47" s="27" t="n"/>
      <c r="C47" s="23" t="n"/>
      <c r="D47" s="23" t="n"/>
      <c r="E47" s="23" t="n"/>
      <c r="F47" s="28" t="n"/>
      <c r="G47" s="25">
        <f>IF(C47="","",IF(OR(E47="Проведено",E47="Пропуск с оплатой"),IF(F47&lt;&gt;"",F47,IFERROR(VLOOKUP(C47,Ученики!$A$2:$D$4,4,FALSE),0)),0))</f>
        <v/>
      </c>
      <c r="H47" s="23" t="n"/>
      <c r="I47" s="23" t="n"/>
    </row>
    <row r="48">
      <c r="A48" s="26" t="n"/>
      <c r="B48" s="27" t="n"/>
      <c r="C48" s="23" t="n"/>
      <c r="D48" s="23" t="n"/>
      <c r="E48" s="23" t="n"/>
      <c r="F48" s="28" t="n"/>
      <c r="G48" s="25">
        <f>IF(C48="","",IF(OR(E48="Проведено",E48="Пропуск с оплатой"),IF(F48&lt;&gt;"",F48,IFERROR(VLOOKUP(C48,Ученики!$A$2:$D$4,4,FALSE),0)),0))</f>
        <v/>
      </c>
      <c r="H48" s="23" t="n"/>
      <c r="I48" s="23" t="n"/>
    </row>
    <row r="49">
      <c r="A49" s="26" t="n"/>
      <c r="B49" s="27" t="n"/>
      <c r="C49" s="23" t="n"/>
      <c r="D49" s="23" t="n"/>
      <c r="E49" s="23" t="n"/>
      <c r="F49" s="28" t="n"/>
      <c r="G49" s="25">
        <f>IF(C49="","",IF(OR(E49="Проведено",E49="Пропуск с оплатой"),IF(F49&lt;&gt;"",F49,IFERROR(VLOOKUP(C49,Ученики!$A$2:$D$4,4,FALSE),0)),0))</f>
        <v/>
      </c>
      <c r="H49" s="23" t="n"/>
      <c r="I49" s="23" t="n"/>
    </row>
    <row r="50">
      <c r="A50" s="26" t="n"/>
      <c r="B50" s="27" t="n"/>
      <c r="C50" s="23" t="n"/>
      <c r="D50" s="23" t="n"/>
      <c r="E50" s="23" t="n"/>
      <c r="F50" s="28" t="n"/>
      <c r="G50" s="25">
        <f>IF(C50="","",IF(OR(E50="Проведено",E50="Пропуск с оплатой"),IF(F50&lt;&gt;"",F50,IFERROR(VLOOKUP(C50,Ученики!$A$2:$D$4,4,FALSE),0)),0))</f>
        <v/>
      </c>
      <c r="H50" s="23" t="n"/>
      <c r="I50" s="23" t="n"/>
    </row>
    <row r="51">
      <c r="A51" s="26" t="n"/>
      <c r="B51" s="27" t="n"/>
      <c r="C51" s="23" t="n"/>
      <c r="D51" s="23" t="n"/>
      <c r="E51" s="23" t="n"/>
      <c r="F51" s="28" t="n"/>
      <c r="G51" s="25">
        <f>IF(C51="","",IF(OR(E51="Проведено",E51="Пропуск с оплатой"),IF(F51&lt;&gt;"",F51,IFERROR(VLOOKUP(C51,Ученики!$A$2:$D$4,4,FALSE),0)),0))</f>
        <v/>
      </c>
      <c r="H51" s="23" t="n"/>
      <c r="I51" s="23" t="n"/>
    </row>
    <row r="52">
      <c r="A52" s="26" t="n"/>
      <c r="B52" s="27" t="n"/>
      <c r="C52" s="23" t="n"/>
      <c r="D52" s="23" t="n"/>
      <c r="E52" s="23" t="n"/>
      <c r="F52" s="28" t="n"/>
      <c r="G52" s="25">
        <f>IF(C52="","",IF(OR(E52="Проведено",E52="Пропуск с оплатой"),IF(F52&lt;&gt;"",F52,IFERROR(VLOOKUP(C52,Ученики!$A$2:$D$4,4,FALSE),0)),0))</f>
        <v/>
      </c>
      <c r="H52" s="23" t="n"/>
      <c r="I52" s="23" t="n"/>
    </row>
    <row r="53">
      <c r="A53" s="26" t="n"/>
      <c r="B53" s="27" t="n"/>
      <c r="C53" s="23" t="n"/>
      <c r="D53" s="23" t="n"/>
      <c r="E53" s="23" t="n"/>
      <c r="F53" s="28" t="n"/>
      <c r="G53" s="25">
        <f>IF(C53="","",IF(OR(E53="Проведено",E53="Пропуск с оплатой"),IF(F53&lt;&gt;"",F53,IFERROR(VLOOKUP(C53,Ученики!$A$2:$D$4,4,FALSE),0)),0))</f>
        <v/>
      </c>
      <c r="H53" s="23" t="n"/>
      <c r="I53" s="23" t="n"/>
    </row>
    <row r="54">
      <c r="A54" s="26" t="n"/>
      <c r="B54" s="27" t="n"/>
      <c r="C54" s="23" t="n"/>
      <c r="D54" s="23" t="n"/>
      <c r="E54" s="23" t="n"/>
      <c r="F54" s="28" t="n"/>
      <c r="G54" s="25">
        <f>IF(C54="","",IF(OR(E54="Проведено",E54="Пропуск с оплатой"),IF(F54&lt;&gt;"",F54,IFERROR(VLOOKUP(C54,Ученики!$A$2:$D$4,4,FALSE),0)),0))</f>
        <v/>
      </c>
      <c r="H54" s="23" t="n"/>
      <c r="I54" s="23" t="n"/>
    </row>
    <row r="55">
      <c r="A55" s="26" t="n"/>
      <c r="B55" s="27" t="n"/>
      <c r="C55" s="23" t="n"/>
      <c r="D55" s="23" t="n"/>
      <c r="E55" s="23" t="n"/>
      <c r="F55" s="28" t="n"/>
      <c r="G55" s="25">
        <f>IF(C55="","",IF(OR(E55="Проведено",E55="Пропуск с оплатой"),IF(F55&lt;&gt;"",F55,IFERROR(VLOOKUP(C55,Ученики!$A$2:$D$4,4,FALSE),0)),0))</f>
        <v/>
      </c>
      <c r="H55" s="23" t="n"/>
      <c r="I55" s="23" t="n"/>
    </row>
    <row r="56">
      <c r="A56" s="26" t="n"/>
      <c r="B56" s="27" t="n"/>
      <c r="C56" s="23" t="n"/>
      <c r="D56" s="23" t="n"/>
      <c r="E56" s="23" t="n"/>
      <c r="F56" s="28" t="n"/>
      <c r="G56" s="25">
        <f>IF(C56="","",IF(OR(E56="Проведено",E56="Пропуск с оплатой"),IF(F56&lt;&gt;"",F56,IFERROR(VLOOKUP(C56,Ученики!$A$2:$D$4,4,FALSE),0)),0))</f>
        <v/>
      </c>
      <c r="H56" s="23" t="n"/>
      <c r="I56" s="23" t="n"/>
    </row>
    <row r="57">
      <c r="A57" s="26" t="n"/>
      <c r="B57" s="27" t="n"/>
      <c r="C57" s="23" t="n"/>
      <c r="D57" s="23" t="n"/>
      <c r="E57" s="23" t="n"/>
      <c r="F57" s="28" t="n"/>
      <c r="G57" s="25">
        <f>IF(C57="","",IF(OR(E57="Проведено",E57="Пропуск с оплатой"),IF(F57&lt;&gt;"",F57,IFERROR(VLOOKUP(C57,Ученики!$A$2:$D$4,4,FALSE),0)),0))</f>
        <v/>
      </c>
      <c r="H57" s="23" t="n"/>
      <c r="I57" s="23" t="n"/>
    </row>
    <row r="58">
      <c r="A58" s="26" t="n"/>
      <c r="B58" s="27" t="n"/>
      <c r="C58" s="23" t="n"/>
      <c r="D58" s="23" t="n"/>
      <c r="E58" s="23" t="n"/>
      <c r="F58" s="28" t="n"/>
      <c r="G58" s="25">
        <f>IF(C58="","",IF(OR(E58="Проведено",E58="Пропуск с оплатой"),IF(F58&lt;&gt;"",F58,IFERROR(VLOOKUP(C58,Ученики!$A$2:$D$4,4,FALSE),0)),0))</f>
        <v/>
      </c>
      <c r="H58" s="23" t="n"/>
      <c r="I58" s="23" t="n"/>
    </row>
    <row r="59">
      <c r="A59" s="26" t="n"/>
      <c r="B59" s="27" t="n"/>
      <c r="C59" s="23" t="n"/>
      <c r="D59" s="23" t="n"/>
      <c r="E59" s="23" t="n"/>
      <c r="F59" s="28" t="n"/>
      <c r="G59" s="25">
        <f>IF(C59="","",IF(OR(E59="Проведено",E59="Пропуск с оплатой"),IF(F59&lt;&gt;"",F59,IFERROR(VLOOKUP(C59,Ученики!$A$2:$D$4,4,FALSE),0)),0))</f>
        <v/>
      </c>
      <c r="H59" s="23" t="n"/>
      <c r="I59" s="23" t="n"/>
    </row>
    <row r="60">
      <c r="A60" s="26" t="n"/>
      <c r="B60" s="27" t="n"/>
      <c r="C60" s="23" t="n"/>
      <c r="D60" s="23" t="n"/>
      <c r="E60" s="23" t="n"/>
      <c r="F60" s="28" t="n"/>
      <c r="G60" s="25">
        <f>IF(C60="","",IF(OR(E60="Проведено",E60="Пропуск с оплатой"),IF(F60&lt;&gt;"",F60,IFERROR(VLOOKUP(C60,Ученики!$A$2:$D$4,4,FALSE),0)),0))</f>
        <v/>
      </c>
      <c r="H60" s="23" t="n"/>
      <c r="I60" s="23" t="n"/>
    </row>
    <row r="61">
      <c r="A61" s="26" t="n"/>
      <c r="B61" s="27" t="n"/>
      <c r="C61" s="23" t="n"/>
      <c r="D61" s="23" t="n"/>
      <c r="E61" s="23" t="n"/>
      <c r="F61" s="28" t="n"/>
      <c r="G61" s="25">
        <f>IF(C61="","",IF(OR(E61="Проведено",E61="Пропуск с оплатой"),IF(F61&lt;&gt;"",F61,IFERROR(VLOOKUP(C61,Ученики!$A$2:$D$4,4,FALSE),0)),0))</f>
        <v/>
      </c>
      <c r="H61" s="23" t="n"/>
      <c r="I61" s="2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:I61"/>
  <dataValidations count="3">
    <dataValidation sqref="C2:C61" showDropDown="0" showInputMessage="1" showErrorMessage="1" allowBlank="1" errorTitle="Нет в списке" error="Выберите значение из списка" prompt="Ученик из листа «Ученики»" type="list">
      <formula1>=Ученики!$A$2:$A$4</formula1>
    </dataValidation>
    <dataValidation sqref="E2:E61" showDropDown="0" showInputMessage="1" showErrorMessage="1" allowBlank="1" errorTitle="Нет в списке" error="Выберите значение из списка" prompt="Что было с занятием" type="list">
      <formula1>=Справочники!$B$2:$B$5</formula1>
    </dataValidation>
    <dataValidation sqref="A2:A61" showDropDown="0" showInputMessage="0" showErrorMessage="0" allowBlank="1" error="Введите дату, например 18.09.2026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F3B45"/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6" customWidth="1" min="5" max="5"/>
    <col width="11" customWidth="1" min="6" max="6"/>
    <col width="30" customWidth="1" min="7" max="7"/>
  </cols>
  <sheetData>
    <row r="1" ht="38" customHeight="1">
      <c r="A1" s="19" t="inlineStr">
        <is>
          <t>Дата</t>
        </is>
      </c>
      <c r="B1" s="19" t="inlineStr">
        <is>
          <t>Ученик</t>
        </is>
      </c>
      <c r="C1" s="19" t="inlineStr">
        <is>
          <t>Сумма, ₽</t>
        </is>
      </c>
      <c r="D1" s="19" t="inlineStr">
        <is>
          <t>Способ</t>
        </is>
      </c>
      <c r="E1" s="19" t="inlineStr">
        <is>
          <t>Плательщик</t>
        </is>
      </c>
      <c r="F1" s="19" t="inlineStr">
        <is>
          <t>Чек НПД выбит</t>
        </is>
      </c>
      <c r="G1" s="19" t="inlineStr">
        <is>
          <t>Комментарий (за что)</t>
        </is>
      </c>
    </row>
    <row r="2">
      <c r="A2" s="22" t="n">
        <v>46266</v>
      </c>
      <c r="B2" s="20" t="inlineStr">
        <is>
          <t>Ученик 1 (пример)</t>
        </is>
      </c>
      <c r="C2" s="21" t="n">
        <v>6000</v>
      </c>
      <c r="D2" s="20" t="inlineStr">
        <is>
          <t>Перевод</t>
        </is>
      </c>
      <c r="E2" s="20" t="inlineStr">
        <is>
          <t>Физлицо</t>
        </is>
      </c>
      <c r="F2" s="20" t="inlineStr">
        <is>
          <t>Да</t>
        </is>
      </c>
      <c r="G2" s="20" t="inlineStr">
        <is>
          <t>4 занятия сентября</t>
        </is>
      </c>
    </row>
    <row r="3">
      <c r="A3" s="22" t="n">
        <v>46274</v>
      </c>
      <c r="B3" s="20" t="inlineStr">
        <is>
          <t>Ученик 2 (пример)</t>
        </is>
      </c>
      <c r="C3" s="21" t="n">
        <v>1800</v>
      </c>
      <c r="D3" s="20" t="inlineStr">
        <is>
          <t>СБП</t>
        </is>
      </c>
      <c r="E3" s="20" t="inlineStr">
        <is>
          <t>Физлицо</t>
        </is>
      </c>
      <c r="F3" s="20" t="inlineStr">
        <is>
          <t>Нет</t>
        </is>
      </c>
      <c r="G3" s="20" t="inlineStr">
        <is>
          <t>за 09.09</t>
        </is>
      </c>
    </row>
    <row r="4">
      <c r="A4" s="22" t="n">
        <v>46269</v>
      </c>
      <c r="B4" s="20" t="inlineStr">
        <is>
          <t>Ученик 3 (пример)</t>
        </is>
      </c>
      <c r="C4" s="21" t="n">
        <v>1200</v>
      </c>
      <c r="D4" s="20" t="inlineStr">
        <is>
          <t>Наличные</t>
        </is>
      </c>
      <c r="E4" s="20" t="inlineStr">
        <is>
          <t>Физлицо</t>
        </is>
      </c>
      <c r="F4" s="20" t="inlineStr">
        <is>
          <t>Да</t>
        </is>
      </c>
      <c r="G4" s="20" t="inlineStr">
        <is>
          <t>за 04.09</t>
        </is>
      </c>
    </row>
    <row r="5">
      <c r="A5" s="26" t="n"/>
      <c r="B5" s="23" t="n"/>
      <c r="C5" s="28" t="n"/>
      <c r="D5" s="23" t="n"/>
      <c r="E5" s="23" t="n"/>
      <c r="F5" s="23" t="n"/>
      <c r="G5" s="23" t="n"/>
    </row>
    <row r="6">
      <c r="A6" s="26" t="n"/>
      <c r="B6" s="23" t="n"/>
      <c r="C6" s="28" t="n"/>
      <c r="D6" s="23" t="n"/>
      <c r="E6" s="23" t="n"/>
      <c r="F6" s="23" t="n"/>
      <c r="G6" s="23" t="n"/>
    </row>
    <row r="7">
      <c r="A7" s="26" t="n"/>
      <c r="B7" s="23" t="n"/>
      <c r="C7" s="28" t="n"/>
      <c r="D7" s="23" t="n"/>
      <c r="E7" s="23" t="n"/>
      <c r="F7" s="23" t="n"/>
      <c r="G7" s="23" t="n"/>
    </row>
    <row r="8">
      <c r="A8" s="26" t="n"/>
      <c r="B8" s="23" t="n"/>
      <c r="C8" s="28" t="n"/>
      <c r="D8" s="23" t="n"/>
      <c r="E8" s="23" t="n"/>
      <c r="F8" s="23" t="n"/>
      <c r="G8" s="23" t="n"/>
    </row>
    <row r="9">
      <c r="A9" s="26" t="n"/>
      <c r="B9" s="23" t="n"/>
      <c r="C9" s="28" t="n"/>
      <c r="D9" s="23" t="n"/>
      <c r="E9" s="23" t="n"/>
      <c r="F9" s="23" t="n"/>
      <c r="G9" s="23" t="n"/>
    </row>
    <row r="10">
      <c r="A10" s="26" t="n"/>
      <c r="B10" s="23" t="n"/>
      <c r="C10" s="28" t="n"/>
      <c r="D10" s="23" t="n"/>
      <c r="E10" s="23" t="n"/>
      <c r="F10" s="23" t="n"/>
      <c r="G10" s="23" t="n"/>
    </row>
    <row r="11">
      <c r="A11" s="26" t="n"/>
      <c r="B11" s="23" t="n"/>
      <c r="C11" s="28" t="n"/>
      <c r="D11" s="23" t="n"/>
      <c r="E11" s="23" t="n"/>
      <c r="F11" s="23" t="n"/>
      <c r="G11" s="23" t="n"/>
    </row>
    <row r="12">
      <c r="A12" s="26" t="n"/>
      <c r="B12" s="23" t="n"/>
      <c r="C12" s="28" t="n"/>
      <c r="D12" s="23" t="n"/>
      <c r="E12" s="23" t="n"/>
      <c r="F12" s="23" t="n"/>
      <c r="G12" s="23" t="n"/>
    </row>
    <row r="13">
      <c r="A13" s="26" t="n"/>
      <c r="B13" s="23" t="n"/>
      <c r="C13" s="28" t="n"/>
      <c r="D13" s="23" t="n"/>
      <c r="E13" s="23" t="n"/>
      <c r="F13" s="23" t="n"/>
      <c r="G13" s="23" t="n"/>
    </row>
    <row r="14">
      <c r="A14" s="26" t="n"/>
      <c r="B14" s="23" t="n"/>
      <c r="C14" s="28" t="n"/>
      <c r="D14" s="23" t="n"/>
      <c r="E14" s="23" t="n"/>
      <c r="F14" s="23" t="n"/>
      <c r="G14" s="23" t="n"/>
    </row>
    <row r="15">
      <c r="A15" s="26" t="n"/>
      <c r="B15" s="23" t="n"/>
      <c r="C15" s="28" t="n"/>
      <c r="D15" s="23" t="n"/>
      <c r="E15" s="23" t="n"/>
      <c r="F15" s="23" t="n"/>
      <c r="G15" s="23" t="n"/>
    </row>
    <row r="16">
      <c r="A16" s="26" t="n"/>
      <c r="B16" s="23" t="n"/>
      <c r="C16" s="28" t="n"/>
      <c r="D16" s="23" t="n"/>
      <c r="E16" s="23" t="n"/>
      <c r="F16" s="23" t="n"/>
      <c r="G16" s="23" t="n"/>
    </row>
    <row r="17">
      <c r="A17" s="26" t="n"/>
      <c r="B17" s="23" t="n"/>
      <c r="C17" s="28" t="n"/>
      <c r="D17" s="23" t="n"/>
      <c r="E17" s="23" t="n"/>
      <c r="F17" s="23" t="n"/>
      <c r="G17" s="23" t="n"/>
    </row>
    <row r="18">
      <c r="A18" s="26" t="n"/>
      <c r="B18" s="23" t="n"/>
      <c r="C18" s="28" t="n"/>
      <c r="D18" s="23" t="n"/>
      <c r="E18" s="23" t="n"/>
      <c r="F18" s="23" t="n"/>
      <c r="G18" s="23" t="n"/>
    </row>
    <row r="19">
      <c r="A19" s="26" t="n"/>
      <c r="B19" s="23" t="n"/>
      <c r="C19" s="28" t="n"/>
      <c r="D19" s="23" t="n"/>
      <c r="E19" s="23" t="n"/>
      <c r="F19" s="23" t="n"/>
      <c r="G19" s="23" t="n"/>
    </row>
    <row r="20">
      <c r="A20" s="26" t="n"/>
      <c r="B20" s="23" t="n"/>
      <c r="C20" s="28" t="n"/>
      <c r="D20" s="23" t="n"/>
      <c r="E20" s="23" t="n"/>
      <c r="F20" s="23" t="n"/>
      <c r="G20" s="23" t="n"/>
    </row>
    <row r="21">
      <c r="A21" s="26" t="n"/>
      <c r="B21" s="23" t="n"/>
      <c r="C21" s="28" t="n"/>
      <c r="D21" s="23" t="n"/>
      <c r="E21" s="23" t="n"/>
      <c r="F21" s="23" t="n"/>
      <c r="G21" s="23" t="n"/>
    </row>
    <row r="22">
      <c r="A22" s="26" t="n"/>
      <c r="B22" s="23" t="n"/>
      <c r="C22" s="28" t="n"/>
      <c r="D22" s="23" t="n"/>
      <c r="E22" s="23" t="n"/>
      <c r="F22" s="23" t="n"/>
      <c r="G22" s="23" t="n"/>
    </row>
    <row r="23">
      <c r="A23" s="26" t="n"/>
      <c r="B23" s="23" t="n"/>
      <c r="C23" s="28" t="n"/>
      <c r="D23" s="23" t="n"/>
      <c r="E23" s="23" t="n"/>
      <c r="F23" s="23" t="n"/>
      <c r="G23" s="23" t="n"/>
    </row>
    <row r="24">
      <c r="A24" s="26" t="n"/>
      <c r="B24" s="23" t="n"/>
      <c r="C24" s="28" t="n"/>
      <c r="D24" s="23" t="n"/>
      <c r="E24" s="23" t="n"/>
      <c r="F24" s="23" t="n"/>
      <c r="G24" s="23" t="n"/>
    </row>
    <row r="25">
      <c r="A25" s="26" t="n"/>
      <c r="B25" s="23" t="n"/>
      <c r="C25" s="28" t="n"/>
      <c r="D25" s="23" t="n"/>
      <c r="E25" s="23" t="n"/>
      <c r="F25" s="23" t="n"/>
      <c r="G25" s="23" t="n"/>
    </row>
    <row r="26">
      <c r="A26" s="26" t="n"/>
      <c r="B26" s="23" t="n"/>
      <c r="C26" s="28" t="n"/>
      <c r="D26" s="23" t="n"/>
      <c r="E26" s="23" t="n"/>
      <c r="F26" s="23" t="n"/>
      <c r="G26" s="23" t="n"/>
    </row>
    <row r="27">
      <c r="A27" s="26" t="n"/>
      <c r="B27" s="23" t="n"/>
      <c r="C27" s="28" t="n"/>
      <c r="D27" s="23" t="n"/>
      <c r="E27" s="23" t="n"/>
      <c r="F27" s="23" t="n"/>
      <c r="G27" s="23" t="n"/>
    </row>
    <row r="28">
      <c r="A28" s="26" t="n"/>
      <c r="B28" s="23" t="n"/>
      <c r="C28" s="28" t="n"/>
      <c r="D28" s="23" t="n"/>
      <c r="E28" s="23" t="n"/>
      <c r="F28" s="23" t="n"/>
      <c r="G28" s="23" t="n"/>
    </row>
    <row r="29">
      <c r="A29" s="26" t="n"/>
      <c r="B29" s="23" t="n"/>
      <c r="C29" s="28" t="n"/>
      <c r="D29" s="23" t="n"/>
      <c r="E29" s="23" t="n"/>
      <c r="F29" s="23" t="n"/>
      <c r="G29" s="23" t="n"/>
    </row>
    <row r="30">
      <c r="A30" s="26" t="n"/>
      <c r="B30" s="23" t="n"/>
      <c r="C30" s="28" t="n"/>
      <c r="D30" s="23" t="n"/>
      <c r="E30" s="23" t="n"/>
      <c r="F30" s="23" t="n"/>
      <c r="G30" s="23" t="n"/>
    </row>
    <row r="31">
      <c r="A31" s="26" t="n"/>
      <c r="B31" s="23" t="n"/>
      <c r="C31" s="28" t="n"/>
      <c r="D31" s="23" t="n"/>
      <c r="E31" s="23" t="n"/>
      <c r="F31" s="23" t="n"/>
      <c r="G31" s="2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:G31"/>
  <dataValidations count="6">
    <dataValidation sqref="B2:B31" showDropDown="0" showInputMessage="1" showErrorMessage="1" allowBlank="1" errorTitle="Нет в списке" error="Выберите значение из списка" prompt="Ученик из листа «Ученики»" type="list">
      <formula1>=Ученики!$A$2:$A$4</formula1>
    </dataValidation>
    <dataValidation sqref="D2:D31" showDropDown="0" showInputMessage="1" showErrorMessage="1" allowBlank="1" errorTitle="Нет в списке" error="Выберите значение из списка" prompt="Как заплатили" type="list">
      <formula1>=Справочники!$C$2:$C$5</formula1>
    </dataValidation>
    <dataValidation sqref="E2:E31" showDropDown="0" showInputMessage="1" showErrorMessage="1" allowBlank="1" errorTitle="Нет в списке" error="Выберите значение из списка" prompt="Физлицо — ставка НПД 4 %, юрлицо или ИП — 6 %" type="list">
      <formula1>=Справочники!$D$2:$D$3</formula1>
    </dataValidation>
    <dataValidation sqref="F2:F31" showDropDown="0" showInputMessage="1" showErrorMessage="1" allowBlank="1" errorTitle="Нет в списке" error="Выберите значение из списка" prompt="Чек в «Мой налог» выбит?" type="list">
      <formula1>=Справочники!$E$2:$E$3</formula1>
    </dataValidation>
    <dataValidation sqref="C2:C31" showDropDown="0" showInputMessage="0" showErrorMessage="0" allowBlank="1" error="Сумма — положительное число" type="decimal" operator="greaterThan">
      <formula1>0</formula1>
    </dataValidation>
    <dataValidation sqref="A2:A31" showDropDown="0" showInputMessage="0" showErrorMessage="0" allowBlank="1" error="Введите дату, например 18.09.2026" type="date" operator="greaterThan">
      <formula1>36526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A3AD"/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4" customWidth="1" min="3" max="3"/>
    <col width="13" customWidth="1" min="4" max="4"/>
    <col width="14" customWidth="1" min="5" max="5"/>
    <col width="22" customWidth="1" min="6" max="6"/>
    <col width="14" customWidth="1" min="7" max="7"/>
    <col width="13" customWidth="1" min="8" max="8"/>
    <col width="16" customWidth="1" min="10" max="10"/>
    <col width="18" customWidth="1" min="11" max="11"/>
    <col hidden="1" width="13" customWidth="1" min="12" max="12"/>
  </cols>
  <sheetData>
    <row r="1" ht="53" customHeight="1">
      <c r="A1" s="19" t="inlineStr">
        <is>
          <t>Ученик</t>
        </is>
      </c>
      <c r="B1" s="19" t="inlineStr">
        <is>
          <t>Статус</t>
        </is>
      </c>
      <c r="C1" s="19" t="inlineStr">
        <is>
          <t>Начислено за занятия, ₽</t>
        </is>
      </c>
      <c r="D1" s="19" t="inlineStr">
        <is>
          <t>Оплачено, ₽</t>
        </is>
      </c>
      <c r="E1" s="19" t="inlineStr">
        <is>
          <t>Баланс, ₽ (минус — долг)</t>
        </is>
      </c>
      <c r="F1" s="19" t="inlineStr">
        <is>
          <t>Итог</t>
        </is>
      </c>
      <c r="G1" s="19" t="inlineStr">
        <is>
          <t>Последнее проведённое занятие</t>
        </is>
      </c>
      <c r="H1" s="19" t="inlineStr">
        <is>
          <t>Последняя оплата</t>
        </is>
      </c>
      <c r="J1" s="29" t="inlineStr">
        <is>
          <t>Все долги, ₽</t>
        </is>
      </c>
      <c r="K1" s="29" t="inlineStr">
        <is>
          <t>Все предоплаты, ₽</t>
        </is>
      </c>
    </row>
    <row r="2">
      <c r="A2" s="30">
        <f>IF(Ученики!A2="","",Ученики!A2)</f>
        <v/>
      </c>
      <c r="B2" s="30">
        <f>IF(A2="","",IF(Ученики!H2="","",Ученики!H2))</f>
        <v/>
      </c>
      <c r="C2" s="25">
        <f>IF(A2="","",SUMIFS(Занятия!$G$2:$G$61,Занятия!$C$2:$C$61,A2))</f>
        <v/>
      </c>
      <c r="D2" s="25">
        <f>IF(A2="","",SUMIFS(Оплаты!$C$2:$C$31,Оплаты!$B$2:$B$31,A2))</f>
        <v/>
      </c>
      <c r="E2" s="25">
        <f>IF(A2="","",D2-C2)</f>
        <v/>
      </c>
      <c r="F2" s="30">
        <f>IF(A2="","",IF(E2&lt;0,"Долг "&amp;IF(ROUND(-E2,0)=-E2,FIXED(-E2,0),FIXED(-E2,2))&amp;" ₽",IF(E2&gt;0,"Предоплата "&amp;IF(ROUND(E2,0)=E2,FIXED(E2,0),FIXED(E2,2))&amp;" ₽","В расчёте")))</f>
        <v/>
      </c>
      <c r="G2" s="31">
        <f>IF(A2="","",IF(COUNTIFS(Занятия!$C$2:$C$61,A2,Занятия!$E$2:$E$61,"Проведено")=0,"",SUMPRODUCT(MAX((Занятия!$C$2:$C$61=A2)*(Занятия!$E$2:$E$61="Проведено")*Занятия!$A$2:$A$61))))</f>
        <v/>
      </c>
      <c r="H2" s="31">
        <f>IF(A2="","",IF(COUNTIF(Оплаты!$B$2:$B$31,A2)=0,"",SUMPRODUCT(MAX((Оплаты!$B$2:$B$31=A2)*Оплаты!$A$2:$A$31))))</f>
        <v/>
      </c>
      <c r="J2" s="32">
        <f>-SUMIF(E2:E4,"&lt;0")</f>
        <v/>
      </c>
      <c r="K2" s="32">
        <f>SUMIF(E2:E4,"&gt;0")</f>
        <v/>
      </c>
      <c r="L2">
        <f>IF(A2="","",IF(E2&lt;0,E2+ROW()/1000000,""))</f>
        <v/>
      </c>
    </row>
    <row r="3">
      <c r="A3" s="30">
        <f>IF(Ученики!A3="","",Ученики!A3)</f>
        <v/>
      </c>
      <c r="B3" s="30">
        <f>IF(A3="","",IF(Ученики!H3="","",Ученики!H3))</f>
        <v/>
      </c>
      <c r="C3" s="25">
        <f>IF(A3="","",SUMIFS(Занятия!$G$2:$G$61,Занятия!$C$2:$C$61,A3))</f>
        <v/>
      </c>
      <c r="D3" s="25">
        <f>IF(A3="","",SUMIFS(Оплаты!$C$2:$C$31,Оплаты!$B$2:$B$31,A3))</f>
        <v/>
      </c>
      <c r="E3" s="25">
        <f>IF(A3="","",D3-C3)</f>
        <v/>
      </c>
      <c r="F3" s="30">
        <f>IF(A3="","",IF(E3&lt;0,"Долг "&amp;IF(ROUND(-E3,0)=-E3,FIXED(-E3,0),FIXED(-E3,2))&amp;" ₽",IF(E3&gt;0,"Предоплата "&amp;IF(ROUND(E3,0)=E3,FIXED(E3,0),FIXED(E3,2))&amp;" ₽","В расчёте")))</f>
        <v/>
      </c>
      <c r="G3" s="31">
        <f>IF(A3="","",IF(COUNTIFS(Занятия!$C$2:$C$61,A3,Занятия!$E$2:$E$61,"Проведено")=0,"",SUMPRODUCT(MAX((Занятия!$C$2:$C$61=A3)*(Занятия!$E$2:$E$61="Проведено")*Занятия!$A$2:$A$61))))</f>
        <v/>
      </c>
      <c r="H3" s="31">
        <f>IF(A3="","",IF(COUNTIF(Оплаты!$B$2:$B$31,A3)=0,"",SUMPRODUCT(MAX((Оплаты!$B$2:$B$31=A3)*Оплаты!$A$2:$A$31))))</f>
        <v/>
      </c>
      <c r="L3">
        <f>IF(A3="","",IF(E3&lt;0,E3+ROW()/1000000,""))</f>
        <v/>
      </c>
    </row>
    <row r="4">
      <c r="A4" s="30">
        <f>IF(Ученики!A4="","",Ученики!A4)</f>
        <v/>
      </c>
      <c r="B4" s="30">
        <f>IF(A4="","",IF(Ученики!H4="","",Ученики!H4))</f>
        <v/>
      </c>
      <c r="C4" s="25">
        <f>IF(A4="","",SUMIFS(Занятия!$G$2:$G$61,Занятия!$C$2:$C$61,A4))</f>
        <v/>
      </c>
      <c r="D4" s="25">
        <f>IF(A4="","",SUMIFS(Оплаты!$C$2:$C$31,Оплаты!$B$2:$B$31,A4))</f>
        <v/>
      </c>
      <c r="E4" s="25">
        <f>IF(A4="","",D4-C4)</f>
        <v/>
      </c>
      <c r="F4" s="30">
        <f>IF(A4="","",IF(E4&lt;0,"Долг "&amp;IF(ROUND(-E4,0)=-E4,FIXED(-E4,0),FIXED(-E4,2))&amp;" ₽",IF(E4&gt;0,"Предоплата "&amp;IF(ROUND(E4,0)=E4,FIXED(E4,0),FIXED(E4,2))&amp;" ₽","В расчёте")))</f>
        <v/>
      </c>
      <c r="G4" s="31">
        <f>IF(A4="","",IF(COUNTIFS(Занятия!$C$2:$C$61,A4,Занятия!$E$2:$E$61,"Проведено")=0,"",SUMPRODUCT(MAX((Занятия!$C$2:$C$61=A4)*(Занятия!$E$2:$E$61="Проведено")*Занятия!$A$2:$A$61))))</f>
        <v/>
      </c>
      <c r="H4" s="31">
        <f>IF(A4="","",IF(COUNTIF(Оплаты!$B$2:$B$31,A4)=0,"",SUMPRODUCT(MAX((Оплаты!$B$2:$B$31=A4)*Оплаты!$A$2:$A$31))))</f>
        <v/>
      </c>
      <c r="L4">
        <f>IF(A4="","",IF(E4&lt;0,E4+ROW()/1000000,""))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E2:E4">
    <cfRule type="expression" priority="1" dxfId="0">
      <formula>AND(ISNUMBER(E2),E2&lt;0)</formula>
    </cfRule>
    <cfRule type="expression" priority="2" dxfId="1">
      <formula>AND(ISNUMBER(E2),E2&gt;0)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9D1D9"/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50" customWidth="1" min="8" max="8"/>
  </cols>
  <sheetData>
    <row r="1" ht="38" customHeight="1">
      <c r="A1" s="19" t="inlineStr">
        <is>
          <t>Предметы</t>
        </is>
      </c>
      <c r="B1" s="19" t="inlineStr">
        <is>
          <t>Статус занятия</t>
        </is>
      </c>
      <c r="C1" s="19" t="inlineStr">
        <is>
          <t>Способ оплаты</t>
        </is>
      </c>
      <c r="D1" s="19" t="inlineStr">
        <is>
          <t>Плательщик</t>
        </is>
      </c>
      <c r="E1" s="19" t="inlineStr">
        <is>
          <t>Да / нет</t>
        </is>
      </c>
      <c r="F1" s="19" t="inlineStr">
        <is>
          <t>Статус ученика</t>
        </is>
      </c>
      <c r="H1" s="33" t="inlineStr">
        <is>
          <t>Свои предметы можно дописать в столбец A — они появятся в выпадающем списке на листе «Ученики».</t>
        </is>
      </c>
    </row>
    <row r="2">
      <c r="A2" s="23" t="inlineStr">
        <is>
          <t>Математика</t>
        </is>
      </c>
      <c r="B2" t="inlineStr">
        <is>
          <t>Проведено</t>
        </is>
      </c>
      <c r="C2" t="inlineStr">
        <is>
          <t>Перевод</t>
        </is>
      </c>
      <c r="D2" t="inlineStr">
        <is>
          <t>Физлицо</t>
        </is>
      </c>
      <c r="E2" t="inlineStr">
        <is>
          <t>Да</t>
        </is>
      </c>
      <c r="F2" t="inlineStr">
        <is>
          <t>Активен</t>
        </is>
      </c>
    </row>
    <row r="3">
      <c r="A3" s="23" t="inlineStr">
        <is>
          <t>Русский язык</t>
        </is>
      </c>
      <c r="B3" t="inlineStr">
        <is>
          <t>Пропуск с оплатой</t>
        </is>
      </c>
      <c r="C3" t="inlineStr">
        <is>
          <t>СБП</t>
        </is>
      </c>
      <c r="D3" t="inlineStr">
        <is>
          <t>Юрлицо или ИП</t>
        </is>
      </c>
      <c r="E3" t="inlineStr">
        <is>
          <t>Нет</t>
        </is>
      </c>
      <c r="F3" t="inlineStr">
        <is>
          <t>Пауза</t>
        </is>
      </c>
    </row>
    <row r="4">
      <c r="A4" s="23" t="inlineStr">
        <is>
          <t>Английский язык</t>
        </is>
      </c>
      <c r="B4" t="inlineStr">
        <is>
          <t>Отменено без оплаты</t>
        </is>
      </c>
      <c r="C4" t="inlineStr">
        <is>
          <t>Наличные</t>
        </is>
      </c>
      <c r="F4" t="inlineStr">
        <is>
          <t>Завершил</t>
        </is>
      </c>
    </row>
    <row r="5">
      <c r="A5" s="23" t="inlineStr">
        <is>
          <t>Физика</t>
        </is>
      </c>
      <c r="B5" t="inlineStr">
        <is>
          <t>Перенос</t>
        </is>
      </c>
      <c r="C5" t="inlineStr">
        <is>
          <t>Карта</t>
        </is>
      </c>
    </row>
    <row r="6">
      <c r="A6" s="23" t="inlineStr">
        <is>
          <t>Информатика</t>
        </is>
      </c>
    </row>
    <row r="7">
      <c r="A7" s="23" t="inlineStr">
        <is>
          <t>Химия</t>
        </is>
      </c>
    </row>
    <row r="8">
      <c r="A8" s="23" t="inlineStr">
        <is>
          <t>Биология</t>
        </is>
      </c>
    </row>
    <row r="9">
      <c r="A9" s="23" t="inlineStr">
        <is>
          <t>История</t>
        </is>
      </c>
    </row>
    <row r="10">
      <c r="A10" s="23" t="inlineStr">
        <is>
          <t>Обществознание</t>
        </is>
      </c>
    </row>
    <row r="11">
      <c r="A11" s="23" t="inlineStr">
        <is>
          <t>Литература</t>
        </is>
      </c>
    </row>
    <row r="12">
      <c r="A12" s="23" t="inlineStr">
        <is>
          <t>Начальная школа</t>
        </is>
      </c>
    </row>
    <row r="13">
      <c r="A13" s="23" t="inlineStr">
        <is>
          <t>Другое</t>
        </is>
      </c>
    </row>
    <row r="14">
      <c r="A14" s="23" t="n"/>
    </row>
    <row r="15">
      <c r="A15" s="23" t="n"/>
    </row>
    <row r="16">
      <c r="A16" s="23" t="n"/>
    </row>
    <row r="17">
      <c r="A17" s="23" t="n"/>
    </row>
    <row r="18">
      <c r="A18" s="23" t="n"/>
    </row>
    <row r="19">
      <c r="A19" s="23" t="n"/>
    </row>
    <row r="20">
      <c r="A20" s="23" t="n"/>
    </row>
    <row r="21">
      <c r="A21" s="23" t="n"/>
    </row>
    <row r="22">
      <c r="A22" s="23" t="n"/>
    </row>
    <row r="23">
      <c r="A23" s="23" t="n"/>
    </row>
    <row r="24">
      <c r="A24" s="23" t="n"/>
    </row>
    <row r="25">
      <c r="A25" s="23" t="n"/>
    </row>
    <row r="26">
      <c r="A26" s="23" t="n"/>
    </row>
    <row r="27">
      <c r="A27" s="23" t="n"/>
    </row>
    <row r="28">
      <c r="A28" s="23" t="n"/>
    </row>
    <row r="29">
      <c r="A29" s="23" t="n"/>
    </row>
    <row r="30">
      <c r="A30" s="23" t="n"/>
    </row>
    <row r="31">
      <c r="A31" s="23" t="n"/>
    </row>
    <row r="32">
      <c r="A32" s="23" t="n"/>
    </row>
    <row r="33">
      <c r="A33" s="23" t="n"/>
    </row>
    <row r="34">
      <c r="A34" s="23" t="n"/>
    </row>
    <row r="35">
      <c r="A35" s="23" t="n"/>
    </row>
    <row r="36">
      <c r="A36" s="23" t="n"/>
    </row>
    <row r="37">
      <c r="A37" s="23" t="n"/>
    </row>
    <row r="38">
      <c r="A38" s="23" t="n"/>
    </row>
    <row r="39">
      <c r="A39" s="23" t="n"/>
    </row>
    <row r="40">
      <c r="A40" s="2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Напарник</dc:creator>
  <dc:title xmlns:dc="http://purl.org/dc/elements/1.1/">Кабинет репетитора — мини-версия</dc:title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2026-01-01T00:00:00Z</dcterms:modified>
</cp:coreProperties>
</file>